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63" i="1" l="1"/>
  <c r="J62" i="1"/>
  <c r="H61" i="1"/>
  <c r="G61" i="1"/>
  <c r="F61" i="1"/>
  <c r="E61" i="1"/>
  <c r="J61" i="1" s="1"/>
  <c r="D61" i="1"/>
  <c r="J60" i="1"/>
  <c r="J59" i="1"/>
  <c r="H58" i="1"/>
  <c r="G58" i="1"/>
  <c r="F58" i="1"/>
  <c r="E58" i="1"/>
  <c r="J58" i="1" s="1"/>
  <c r="D58" i="1"/>
  <c r="H57" i="1"/>
  <c r="G57" i="1"/>
  <c r="F57" i="1"/>
  <c r="E57" i="1"/>
  <c r="J57" i="1" s="1"/>
  <c r="D57" i="1"/>
  <c r="H56" i="1"/>
  <c r="G56" i="1"/>
  <c r="F56" i="1"/>
  <c r="E56" i="1"/>
  <c r="J56" i="1" s="1"/>
  <c r="J55" i="1"/>
  <c r="J54" i="1"/>
  <c r="J53" i="1"/>
  <c r="J52" i="1"/>
  <c r="J51" i="1"/>
  <c r="J50" i="1"/>
  <c r="J49" i="1"/>
  <c r="J48" i="1"/>
  <c r="J47" i="1"/>
  <c r="H46" i="1"/>
  <c r="G46" i="1"/>
  <c r="F46" i="1"/>
  <c r="E46" i="1"/>
  <c r="J46" i="1" s="1"/>
  <c r="D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H32" i="1"/>
  <c r="G32" i="1"/>
  <c r="F32" i="1"/>
  <c r="E32" i="1"/>
  <c r="J32" i="1" s="1"/>
  <c r="D32" i="1"/>
  <c r="H31" i="1"/>
  <c r="G31" i="1"/>
  <c r="F31" i="1"/>
  <c r="E31" i="1"/>
  <c r="J31" i="1" s="1"/>
  <c r="J30" i="1"/>
  <c r="J29" i="1"/>
  <c r="J28" i="1"/>
  <c r="J27" i="1"/>
  <c r="H26" i="1"/>
  <c r="H25" i="1" s="1"/>
  <c r="H12" i="1" s="1"/>
  <c r="G26" i="1"/>
  <c r="F26" i="1"/>
  <c r="E26" i="1"/>
  <c r="J26" i="1" s="1"/>
  <c r="G25" i="1"/>
  <c r="F25" i="1"/>
  <c r="E25" i="1"/>
  <c r="J25" i="1" s="1"/>
  <c r="D25" i="1"/>
  <c r="J24" i="1"/>
  <c r="J23" i="1"/>
  <c r="J22" i="1"/>
  <c r="H21" i="1"/>
  <c r="G21" i="1"/>
  <c r="F21" i="1"/>
  <c r="E21" i="1"/>
  <c r="J21" i="1" s="1"/>
  <c r="H20" i="1"/>
  <c r="F20" i="1"/>
  <c r="E20" i="1"/>
  <c r="J20" i="1" s="1"/>
  <c r="J19" i="1"/>
  <c r="J18" i="1"/>
  <c r="J17" i="1"/>
  <c r="J16" i="1"/>
  <c r="H15" i="1"/>
  <c r="G15" i="1"/>
  <c r="F15" i="1"/>
  <c r="E15" i="1"/>
  <c r="J15" i="1" s="1"/>
  <c r="D15" i="1"/>
  <c r="H14" i="1"/>
  <c r="G14" i="1"/>
  <c r="F14" i="1"/>
  <c r="E14" i="1"/>
  <c r="J14" i="1" s="1"/>
  <c r="H13" i="1"/>
  <c r="G13" i="1"/>
  <c r="F13" i="1"/>
  <c r="E13" i="1"/>
  <c r="J13" i="1" s="1"/>
  <c r="G12" i="1"/>
  <c r="F12" i="1"/>
  <c r="E12" i="1"/>
  <c r="J12" i="1" s="1"/>
  <c r="D12" i="1"/>
  <c r="D11" i="1"/>
  <c r="J10" i="1"/>
  <c r="J9" i="1"/>
  <c r="H8" i="1"/>
  <c r="G8" i="1"/>
  <c r="F8" i="1"/>
  <c r="E8" i="1"/>
  <c r="J8" i="1" s="1"/>
  <c r="D8" i="1"/>
  <c r="H7" i="1"/>
  <c r="H11" i="1" s="1"/>
  <c r="H6" i="1" s="1"/>
  <c r="G7" i="1"/>
  <c r="G11" i="1" s="1"/>
  <c r="G6" i="1" s="1"/>
  <c r="F7" i="1"/>
  <c r="F11" i="1" s="1"/>
  <c r="F6" i="1" s="1"/>
  <c r="E7" i="1"/>
  <c r="E11" i="1" s="1"/>
  <c r="I6" i="1"/>
  <c r="D6" i="1"/>
  <c r="D64" i="1" s="1"/>
  <c r="D5" i="1"/>
  <c r="J11" i="1" l="1"/>
  <c r="E6" i="1"/>
  <c r="G64" i="1"/>
  <c r="G5" i="1"/>
  <c r="F5" i="1"/>
  <c r="F64" i="1"/>
  <c r="H5" i="1"/>
  <c r="H64" i="1"/>
  <c r="J7" i="1"/>
  <c r="E64" i="1" l="1"/>
  <c r="J64" i="1" s="1"/>
  <c r="J6" i="1"/>
  <c r="E5" i="1"/>
  <c r="J5" i="1" s="1"/>
</calcChain>
</file>

<file path=xl/sharedStrings.xml><?xml version="1.0" encoding="utf-8"?>
<sst xmlns="http://schemas.openxmlformats.org/spreadsheetml/2006/main" count="171" uniqueCount="170">
  <si>
    <t>Экономическая классификация расходов</t>
  </si>
  <si>
    <t>Исчислено</t>
  </si>
  <si>
    <t>Н А И М Е Н О В А Н И Е      С Т А Т Ь И</t>
  </si>
  <si>
    <t>Код</t>
  </si>
  <si>
    <t>Всего</t>
  </si>
  <si>
    <t>в том числе по кварталам</t>
  </si>
  <si>
    <t>статьи</t>
  </si>
  <si>
    <t>строки</t>
  </si>
  <si>
    <t>I</t>
  </si>
  <si>
    <t>II</t>
  </si>
  <si>
    <t>III</t>
  </si>
  <si>
    <t>IV</t>
  </si>
  <si>
    <t>РАСХОДЫ</t>
  </si>
  <si>
    <t>1</t>
  </si>
  <si>
    <t xml:space="preserve">ОПЛАТА ТРУДА И НАЧИСЛЕНИЯ НА ОПЛАТУ ТРУДА </t>
  </si>
  <si>
    <t>2</t>
  </si>
  <si>
    <t>ЗАРАБОТНАЯ ПЛАТА</t>
  </si>
  <si>
    <t>3</t>
  </si>
  <si>
    <t>ПРОЧИЕ ВЫПЛАТЫ</t>
  </si>
  <si>
    <t>4</t>
  </si>
  <si>
    <t>пособие молодым педагогам</t>
  </si>
  <si>
    <t>212.1</t>
  </si>
  <si>
    <t>5</t>
  </si>
  <si>
    <t xml:space="preserve">  другие выплаты</t>
  </si>
  <si>
    <t>212.3</t>
  </si>
  <si>
    <t>6</t>
  </si>
  <si>
    <t>НАЧИСЛЕНИЯ НА ОПЛАТУ ТРУДА</t>
  </si>
  <si>
    <t>7</t>
  </si>
  <si>
    <t>ПРИОБРЕТЕНИЕ УСЛУГ</t>
  </si>
  <si>
    <t>8</t>
  </si>
  <si>
    <t>Услуги связи</t>
  </si>
  <si>
    <t>9</t>
  </si>
  <si>
    <t>Транспортные услуги</t>
  </si>
  <si>
    <t>10</t>
  </si>
  <si>
    <t>Коммунальные услуги - всего</t>
  </si>
  <si>
    <t>11</t>
  </si>
  <si>
    <t xml:space="preserve">  оплата услуг отопления</t>
  </si>
  <si>
    <t>223.1</t>
  </si>
  <si>
    <t>12</t>
  </si>
  <si>
    <t xml:space="preserve">  оплата услуг печного отопления</t>
  </si>
  <si>
    <t>223.2</t>
  </si>
  <si>
    <t>13</t>
  </si>
  <si>
    <t xml:space="preserve">  оплата услуг горячего водоснабжения</t>
  </si>
  <si>
    <t>223.3</t>
  </si>
  <si>
    <t>14</t>
  </si>
  <si>
    <t xml:space="preserve">  оплата услуг холодного водоснабжения</t>
  </si>
  <si>
    <t>223.4</t>
  </si>
  <si>
    <t>15</t>
  </si>
  <si>
    <t xml:space="preserve">  оплата услуг потребления газа</t>
  </si>
  <si>
    <t>223.5</t>
  </si>
  <si>
    <t>16</t>
  </si>
  <si>
    <t xml:space="preserve">  оплата услуг потребления электроэнергии</t>
  </si>
  <si>
    <t>223.6</t>
  </si>
  <si>
    <t>17</t>
  </si>
  <si>
    <t xml:space="preserve">  оплата услуг канализации, ассенизации, водоотведения</t>
  </si>
  <si>
    <t>223.7</t>
  </si>
  <si>
    <t>18</t>
  </si>
  <si>
    <t xml:space="preserve">  другие расходы по оплате коммунальных услуг</t>
  </si>
  <si>
    <t>223.8</t>
  </si>
  <si>
    <t>19</t>
  </si>
  <si>
    <t>Арендная плата за пользование имуществом</t>
  </si>
  <si>
    <t>20</t>
  </si>
  <si>
    <t>Услуги по содержанию имущества - всего</t>
  </si>
  <si>
    <t>21</t>
  </si>
  <si>
    <t>содержание в чистоте помещений, зданий, дворов, иного имущества</t>
  </si>
  <si>
    <t>225.1</t>
  </si>
  <si>
    <t>22</t>
  </si>
  <si>
    <t xml:space="preserve">  текущий ремонт</t>
  </si>
  <si>
    <t>225.2</t>
  </si>
  <si>
    <t>23</t>
  </si>
  <si>
    <t xml:space="preserve">  капитальный ремонт</t>
  </si>
  <si>
    <t>225.3</t>
  </si>
  <si>
    <t>24</t>
  </si>
  <si>
    <t xml:space="preserve">  противопожарные мероприятия</t>
  </si>
  <si>
    <t>225.4</t>
  </si>
  <si>
    <t>25</t>
  </si>
  <si>
    <t xml:space="preserve">  пусконаладочные работы</t>
  </si>
  <si>
    <t>225.5</t>
  </si>
  <si>
    <t>26</t>
  </si>
  <si>
    <t xml:space="preserve">  другие расходы по содержанию имущества</t>
  </si>
  <si>
    <t>225.6</t>
  </si>
  <si>
    <t>27</t>
  </si>
  <si>
    <t>Прочие услуги - всего</t>
  </si>
  <si>
    <t>28</t>
  </si>
  <si>
    <t>научно-исследовательские, опытно-контрукторские услуги, услуги по типовому проектированию</t>
  </si>
  <si>
    <t>226.1</t>
  </si>
  <si>
    <t>29</t>
  </si>
  <si>
    <t xml:space="preserve">  услуги на разработку схем территориального планир-ния</t>
  </si>
  <si>
    <t>226.2</t>
  </si>
  <si>
    <t>30</t>
  </si>
  <si>
    <t xml:space="preserve">  проектно-изыскательные работы</t>
  </si>
  <si>
    <t>226.3</t>
  </si>
  <si>
    <t>31</t>
  </si>
  <si>
    <t xml:space="preserve">  монтажные работы</t>
  </si>
  <si>
    <t>226.4</t>
  </si>
  <si>
    <t>32</t>
  </si>
  <si>
    <t xml:space="preserve">  услуги по вневедомственной (в т.ч. пожарной) охраны</t>
  </si>
  <si>
    <t>226.5</t>
  </si>
  <si>
    <t>33</t>
  </si>
  <si>
    <t xml:space="preserve">  услуги по страхованию</t>
  </si>
  <si>
    <t>226.6</t>
  </si>
  <si>
    <t>34</t>
  </si>
  <si>
    <t xml:space="preserve">  услуги в области информационных технологий</t>
  </si>
  <si>
    <t>226.7</t>
  </si>
  <si>
    <t>35</t>
  </si>
  <si>
    <t xml:space="preserve">  типоргафские работы, услуги</t>
  </si>
  <si>
    <t>226.8</t>
  </si>
  <si>
    <t>36</t>
  </si>
  <si>
    <t xml:space="preserve">  медицинские услуги, сан-эпидем-кие работы и услуги</t>
  </si>
  <si>
    <t>226.9</t>
  </si>
  <si>
    <t>37</t>
  </si>
  <si>
    <t xml:space="preserve">  иные работы и услуги</t>
  </si>
  <si>
    <t>226.10</t>
  </si>
  <si>
    <t>38</t>
  </si>
  <si>
    <t>СОЦИАЛЬНОЕ ОБЕСПЕЧЕНИЕ</t>
  </si>
  <si>
    <t>39</t>
  </si>
  <si>
    <t>Пособия по социальному страхованию населения</t>
  </si>
  <si>
    <t>40</t>
  </si>
  <si>
    <t>Пособия по социальной помощи населению</t>
  </si>
  <si>
    <t>41</t>
  </si>
  <si>
    <t>ПРОЧИЕ РАСХОДЫ - ВСЕГО</t>
  </si>
  <si>
    <t>42</t>
  </si>
  <si>
    <t>уплата налогов, госпошлин и сборов, разного рода платежей - всего</t>
  </si>
  <si>
    <t>290.1</t>
  </si>
  <si>
    <t>43</t>
  </si>
  <si>
    <t>уплата налогов, входящих в группу налога на имущество</t>
  </si>
  <si>
    <t>290.1.1</t>
  </si>
  <si>
    <t>44</t>
  </si>
  <si>
    <t>уплата иных налогов</t>
  </si>
  <si>
    <t>290.1.2</t>
  </si>
  <si>
    <t>45</t>
  </si>
  <si>
    <t>стипендии</t>
  </si>
  <si>
    <t>290.2</t>
  </si>
  <si>
    <t>46</t>
  </si>
  <si>
    <t>средства, предусмотренные на реализацию гос.функций, связанных с общегосударственным управлением (индексация) для МФ РБ</t>
  </si>
  <si>
    <t>290.3</t>
  </si>
  <si>
    <t>47</t>
  </si>
  <si>
    <t>государственные премии</t>
  </si>
  <si>
    <t>290.4</t>
  </si>
  <si>
    <t>48</t>
  </si>
  <si>
    <t>возмещение убытков, вреда, судебные издержки</t>
  </si>
  <si>
    <t>290.5</t>
  </si>
  <si>
    <t>49</t>
  </si>
  <si>
    <t>представительские расходы, прием и обслуживание делегаций</t>
  </si>
  <si>
    <t>290.6</t>
  </si>
  <si>
    <t>50</t>
  </si>
  <si>
    <t>выплата денежной компенсации, надбавок</t>
  </si>
  <si>
    <t>290.7</t>
  </si>
  <si>
    <t>51</t>
  </si>
  <si>
    <t>иные расходы</t>
  </si>
  <si>
    <t>290.8</t>
  </si>
  <si>
    <t>52</t>
  </si>
  <si>
    <t>ПОСТУПЛЕНИЕ НЕФИНАНСОВЫХ АКТИВОВ</t>
  </si>
  <si>
    <t>53</t>
  </si>
  <si>
    <t>УВЕЛИЧЕНИЕ СТОИМОСТИ ОСНОВНЫХ СРЕДСТВ</t>
  </si>
  <si>
    <t>54</t>
  </si>
  <si>
    <t>Прочие</t>
  </si>
  <si>
    <t>310.2</t>
  </si>
  <si>
    <t>55</t>
  </si>
  <si>
    <t>УВЕЛИЧЕНИЕ СТОИМОСТИ НЕМАТЕРИАЛЬНЫХ АКТИВОВ</t>
  </si>
  <si>
    <t>56</t>
  </si>
  <si>
    <t>УВЕЛИЧЕНИЕ СТОИМОСТИ МАТЕРИАЛЬНЫХ ЗАПАСОВ</t>
  </si>
  <si>
    <t>57</t>
  </si>
  <si>
    <t>Медикаменты, перевязочные средства и прочие лечебные расходы</t>
  </si>
  <si>
    <t>340.1</t>
  </si>
  <si>
    <t>58</t>
  </si>
  <si>
    <t>340.3</t>
  </si>
  <si>
    <t>59</t>
  </si>
  <si>
    <t>В С Е Г О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</si>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</sst>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1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3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/>
    <xf numFmtId="0" fontId="2" fillId="0" borderId="7" xfId="0" applyFont="1" applyBorder="1" applyAlignment="1">
      <alignment horizontal="center"/>
    </xf>
    <xf numFmtId="2" fontId="3" fillId="0" borderId="0" xfId="0" applyNumberFormat="1" applyFont="1"/>
    <xf numFmtId="49" fontId="5" fillId="0" borderId="0" xfId="0" applyNumberFormat="1" applyFont="1"/>
    <xf numFmtId="2" fontId="5" fillId="0" borderId="0" xfId="0" applyNumberFormat="1" applyFont="1"/>
    <xf numFmtId="164" fontId="4" fillId="0" borderId="6" xfId="1" applyNumberFormat="1" applyFont="1" applyBorder="1"/>
    <xf numFmtId="49" fontId="6" fillId="0" borderId="0" xfId="0" applyNumberFormat="1" applyFont="1"/>
    <xf numFmtId="49" fontId="7" fillId="0" borderId="0" xfId="0" applyNumberFormat="1" applyFont="1"/>
    <xf numFmtId="49" fontId="0" fillId="0" borderId="0" xfId="0" applyNumberFormat="1"/>
    <xf numFmtId="49" fontId="3" fillId="0" borderId="0" xfId="0" applyNumberFormat="1" applyFont="1"/>
    <xf numFmtId="0" fontId="8" fillId="0" borderId="0" xfId="0" applyFont="1"/>
    <xf numFmtId="0" fontId="2" fillId="0" borderId="4" xfId="0" applyFont="1" applyBorder="1" applyAlignment="1">
      <alignment horizontal="centerContinuous" vertical="center"/>
    </xf>
    <xf numFmtId="0" fontId="9" fillId="0" borderId="6" xfId="0" applyFont="1" applyBorder="1"/>
    <xf numFmtId="49" fontId="9" fillId="0" borderId="6" xfId="0" applyNumberFormat="1" applyFont="1" applyBorder="1" applyAlignment="1">
      <alignment horizontal="right"/>
    </xf>
    <xf numFmtId="164" fontId="9" fillId="0" borderId="6" xfId="0" applyNumberFormat="1" applyFont="1" applyBorder="1"/>
    <xf numFmtId="164" fontId="9" fillId="0" borderId="6" xfId="1" applyNumberFormat="1" applyFont="1" applyBorder="1"/>
    <xf numFmtId="0" fontId="2" fillId="0" borderId="6" xfId="0" applyFont="1" applyBorder="1"/>
    <xf numFmtId="49" fontId="2" fillId="0" borderId="6" xfId="0" applyNumberFormat="1" applyFont="1" applyBorder="1" applyAlignment="1">
      <alignment horizontal="right"/>
    </xf>
    <xf numFmtId="164" fontId="2" fillId="0" borderId="6" xfId="1" applyNumberFormat="1" applyFont="1" applyFill="1" applyBorder="1"/>
    <xf numFmtId="164" fontId="2" fillId="0" borderId="6" xfId="1" applyNumberFormat="1" applyFont="1" applyBorder="1"/>
    <xf numFmtId="0" fontId="9" fillId="0" borderId="6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2" xfId="0" applyFont="1" applyBorder="1"/>
    <xf numFmtId="0" fontId="9" fillId="0" borderId="5" xfId="0" applyFont="1" applyBorder="1"/>
    <xf numFmtId="0" fontId="9" fillId="0" borderId="0" xfId="0" applyFont="1"/>
    <xf numFmtId="164" fontId="9" fillId="0" borderId="8" xfId="1" applyNumberFormat="1" applyFont="1" applyBorder="1"/>
    <xf numFmtId="0" fontId="2" fillId="0" borderId="8" xfId="0" applyFont="1" applyBorder="1"/>
    <xf numFmtId="164" fontId="2" fillId="0" borderId="5" xfId="1" applyNumberFormat="1" applyFont="1" applyBorder="1"/>
    <xf numFmtId="0" fontId="2" fillId="0" borderId="9" xfId="0" applyFont="1" applyBorder="1"/>
    <xf numFmtId="0" fontId="2" fillId="0" borderId="5" xfId="0" applyFont="1" applyBorder="1" applyAlignment="1">
      <alignment horizontal="left" wrapText="1" indent="1"/>
    </xf>
    <xf numFmtId="0" fontId="2" fillId="0" borderId="6" xfId="0" applyFont="1" applyBorder="1" applyAlignment="1">
      <alignment horizontal="left" wrapText="1" indent="1"/>
    </xf>
    <xf numFmtId="0" fontId="9" fillId="0" borderId="8" xfId="0" applyFont="1" applyBorder="1"/>
    <xf numFmtId="164" fontId="9" fillId="0" borderId="5" xfId="1" applyNumberFormat="1" applyFont="1" applyBorder="1"/>
    <xf numFmtId="0" fontId="2" fillId="0" borderId="6" xfId="0" applyFont="1" applyBorder="1" applyAlignment="1">
      <alignment horizontal="left" indent="1"/>
    </xf>
    <xf numFmtId="0" fontId="2" fillId="0" borderId="8" xfId="0" applyFont="1" applyBorder="1" applyAlignment="1">
      <alignment wrapText="1"/>
    </xf>
    <xf numFmtId="164" fontId="10" fillId="0" borderId="6" xfId="1" applyNumberFormat="1" applyFont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52" workbookViewId="0">
      <selection activeCell="H64" sqref="A2:H64"/>
    </sheetView>
  </sheetViews>
  <sheetFormatPr defaultRowHeight="15" x14ac:dyDescent="0.25"/>
  <cols>
    <col min="1" max="1" width="53.140625" customWidth="1"/>
    <col min="2" max="2" width="10" bestFit="1" customWidth="1"/>
    <col min="4" max="4" width="18.7109375" customWidth="1"/>
    <col min="5" max="6" width="17.140625" customWidth="1"/>
    <col min="7" max="7" width="20.7109375" customWidth="1"/>
    <col min="8" max="8" width="17.42578125" customWidth="1"/>
    <col min="10" max="10" width="16.7109375" customWidth="1"/>
  </cols>
  <sheetData>
    <row r="1" spans="1:10" ht="18.75" x14ac:dyDescent="0.3">
      <c r="A1" s="1" t="s">
        <v>0</v>
      </c>
      <c r="B1" s="2"/>
      <c r="C1" s="3"/>
      <c r="D1" s="1" t="s">
        <v>1</v>
      </c>
      <c r="E1" s="2"/>
      <c r="F1" s="2"/>
      <c r="G1" s="2"/>
      <c r="H1" s="3"/>
      <c r="I1" s="4"/>
      <c r="J1" s="4"/>
    </row>
    <row r="2" spans="1:10" ht="18.75" x14ac:dyDescent="0.3">
      <c r="A2" s="20" t="s">
        <v>2</v>
      </c>
      <c r="B2" s="1" t="s">
        <v>3</v>
      </c>
      <c r="C2" s="3"/>
      <c r="D2" s="5" t="s">
        <v>4</v>
      </c>
      <c r="E2" s="1" t="s">
        <v>5</v>
      </c>
      <c r="F2" s="2"/>
      <c r="G2" s="2"/>
      <c r="H2" s="3"/>
      <c r="I2" s="4"/>
      <c r="J2" s="4"/>
    </row>
    <row r="3" spans="1:10" ht="18.75" x14ac:dyDescent="0.3">
      <c r="A3" s="6"/>
      <c r="B3" s="7" t="s">
        <v>6</v>
      </c>
      <c r="C3" s="8" t="s">
        <v>7</v>
      </c>
      <c r="D3" s="9"/>
      <c r="E3" s="8" t="s">
        <v>8</v>
      </c>
      <c r="F3" s="8" t="s">
        <v>9</v>
      </c>
      <c r="G3" s="8" t="s">
        <v>10</v>
      </c>
      <c r="H3" s="8" t="s">
        <v>11</v>
      </c>
      <c r="I3" s="4"/>
      <c r="J3" s="4"/>
    </row>
    <row r="4" spans="1:10" ht="18.75" x14ac:dyDescent="0.3">
      <c r="A4" s="10">
        <v>1</v>
      </c>
      <c r="B4" s="8">
        <v>2</v>
      </c>
      <c r="C4" s="8">
        <v>3</v>
      </c>
      <c r="D4" s="8"/>
      <c r="E4" s="8"/>
      <c r="F4" s="8"/>
      <c r="G4" s="8"/>
      <c r="H4" s="8"/>
      <c r="I4" s="4"/>
      <c r="J4" s="11"/>
    </row>
    <row r="5" spans="1:10" ht="19.5" x14ac:dyDescent="0.35">
      <c r="A5" s="21" t="s">
        <v>12</v>
      </c>
      <c r="B5" s="21">
        <v>200</v>
      </c>
      <c r="C5" s="22" t="s">
        <v>13</v>
      </c>
      <c r="D5" s="23">
        <f>D6+D12+D43+D46</f>
        <v>17962095.743999999</v>
      </c>
      <c r="E5" s="23">
        <f>E6+E12+E43+E46</f>
        <v>5240305.8232000005</v>
      </c>
      <c r="F5" s="23">
        <f>F6+F12+F43+F46</f>
        <v>4570289.6859999998</v>
      </c>
      <c r="G5" s="23">
        <f>G6+G12+G43+G46</f>
        <v>3727442.5488</v>
      </c>
      <c r="H5" s="23">
        <f>H6+H12+H43+H46</f>
        <v>4424057.6859999998</v>
      </c>
      <c r="I5" s="12"/>
      <c r="J5" s="13">
        <f>SUM(E5:I5)</f>
        <v>17962095.743999999</v>
      </c>
    </row>
    <row r="6" spans="1:10" ht="19.5" x14ac:dyDescent="0.35">
      <c r="A6" s="21" t="s">
        <v>14</v>
      </c>
      <c r="B6" s="21">
        <v>210</v>
      </c>
      <c r="C6" s="22" t="s">
        <v>15</v>
      </c>
      <c r="D6" s="24">
        <f t="shared" ref="D6:I6" si="0">D7+D8+D11</f>
        <v>14141419.743999999</v>
      </c>
      <c r="E6" s="24">
        <f t="shared" si="0"/>
        <v>4243585.9232000001</v>
      </c>
      <c r="F6" s="24">
        <f t="shared" si="0"/>
        <v>3534654.9359999998</v>
      </c>
      <c r="G6" s="24">
        <f t="shared" si="0"/>
        <v>2825723.9487999999</v>
      </c>
      <c r="H6" s="24">
        <f t="shared" si="0"/>
        <v>3537454.9359999998</v>
      </c>
      <c r="I6" s="14">
        <f t="shared" si="0"/>
        <v>0</v>
      </c>
      <c r="J6" s="13">
        <f t="shared" ref="J6:J64" si="1">SUM(E6:I6)</f>
        <v>14141419.743999999</v>
      </c>
    </row>
    <row r="7" spans="1:10" ht="19.5" x14ac:dyDescent="0.35">
      <c r="A7" s="25" t="s">
        <v>16</v>
      </c>
      <c r="B7" s="25">
        <v>211</v>
      </c>
      <c r="C7" s="26" t="s">
        <v>17</v>
      </c>
      <c r="D7" s="27">
        <v>10813072</v>
      </c>
      <c r="E7" s="28">
        <f>D7*30%</f>
        <v>3243921.6</v>
      </c>
      <c r="F7" s="28">
        <f>D7*25%</f>
        <v>2703268</v>
      </c>
      <c r="G7" s="28">
        <f>D7*20%</f>
        <v>2162614.4</v>
      </c>
      <c r="H7" s="28">
        <f>D7*25%</f>
        <v>2703268</v>
      </c>
      <c r="I7" s="15"/>
      <c r="J7" s="13">
        <f t="shared" si="1"/>
        <v>10813072</v>
      </c>
    </row>
    <row r="8" spans="1:10" ht="18" customHeight="1" x14ac:dyDescent="0.35">
      <c r="A8" s="29" t="s">
        <v>18</v>
      </c>
      <c r="B8" s="21">
        <v>212</v>
      </c>
      <c r="C8" s="22" t="s">
        <v>19</v>
      </c>
      <c r="D8" s="24">
        <f>D9+D10</f>
        <v>62800</v>
      </c>
      <c r="E8" s="24">
        <f>E9+E10</f>
        <v>20000</v>
      </c>
      <c r="F8" s="24">
        <f>F9+F10</f>
        <v>15000</v>
      </c>
      <c r="G8" s="24">
        <f>G9+G10</f>
        <v>10000</v>
      </c>
      <c r="H8" s="24">
        <f>H9+H10</f>
        <v>17800</v>
      </c>
      <c r="I8" s="16"/>
      <c r="J8" s="13">
        <f t="shared" si="1"/>
        <v>62800</v>
      </c>
    </row>
    <row r="9" spans="1:10" ht="27" customHeight="1" x14ac:dyDescent="0.35">
      <c r="A9" s="30" t="s">
        <v>20</v>
      </c>
      <c r="B9" s="31" t="s">
        <v>21</v>
      </c>
      <c r="C9" s="22" t="s">
        <v>22</v>
      </c>
      <c r="D9" s="27"/>
      <c r="E9" s="28"/>
      <c r="F9" s="28">
        <v>0</v>
      </c>
      <c r="G9" s="28">
        <v>0</v>
      </c>
      <c r="H9" s="28">
        <v>0</v>
      </c>
      <c r="I9" s="16"/>
      <c r="J9" s="13">
        <f t="shared" si="1"/>
        <v>0</v>
      </c>
    </row>
    <row r="10" spans="1:10" ht="20.25" customHeight="1" x14ac:dyDescent="0.35">
      <c r="A10" s="30" t="s">
        <v>23</v>
      </c>
      <c r="B10" s="31" t="s">
        <v>24</v>
      </c>
      <c r="C10" s="22" t="s">
        <v>25</v>
      </c>
      <c r="D10" s="27">
        <v>62800</v>
      </c>
      <c r="E10" s="28">
        <v>20000</v>
      </c>
      <c r="F10" s="28">
        <v>15000</v>
      </c>
      <c r="G10" s="28">
        <v>10000</v>
      </c>
      <c r="H10" s="28">
        <v>17800</v>
      </c>
      <c r="I10" s="17"/>
      <c r="J10" s="13">
        <f t="shared" si="1"/>
        <v>62800</v>
      </c>
    </row>
    <row r="11" spans="1:10" ht="19.5" x14ac:dyDescent="0.35">
      <c r="A11" s="25" t="s">
        <v>26</v>
      </c>
      <c r="B11" s="31">
        <v>213</v>
      </c>
      <c r="C11" s="26" t="s">
        <v>27</v>
      </c>
      <c r="D11" s="27">
        <f>D7*0.302</f>
        <v>3265547.7439999999</v>
      </c>
      <c r="E11" s="28">
        <f>E7*0.302</f>
        <v>979664.32319999998</v>
      </c>
      <c r="F11" s="28">
        <f>F7*0.302</f>
        <v>816386.93599999999</v>
      </c>
      <c r="G11" s="28">
        <f>G7*0.302</f>
        <v>653109.54879999999</v>
      </c>
      <c r="H11" s="28">
        <f>H7*0.302</f>
        <v>816386.93599999999</v>
      </c>
      <c r="I11" s="15"/>
      <c r="J11" s="13">
        <f t="shared" si="1"/>
        <v>3265547.7439999999</v>
      </c>
    </row>
    <row r="12" spans="1:10" ht="19.5" x14ac:dyDescent="0.35">
      <c r="A12" s="32" t="s">
        <v>28</v>
      </c>
      <c r="B12" s="33">
        <v>220</v>
      </c>
      <c r="C12" s="22" t="s">
        <v>29</v>
      </c>
      <c r="D12" s="34">
        <f>D13+D14+D15+D24+D25+D32</f>
        <v>2806394</v>
      </c>
      <c r="E12" s="34">
        <f>E13+E14+E15+E24+E25+E32</f>
        <v>697111.9</v>
      </c>
      <c r="F12" s="34">
        <f>F13+F14+F15+F24+F25+F32</f>
        <v>782064.25</v>
      </c>
      <c r="G12" s="34">
        <f>G13+G14+G15+G24+G25+G32</f>
        <v>694185.6</v>
      </c>
      <c r="H12" s="34">
        <f>H13+H14+H15+H24+H25+H32</f>
        <v>633032.25</v>
      </c>
      <c r="I12" s="18"/>
      <c r="J12" s="13">
        <f t="shared" si="1"/>
        <v>2806394</v>
      </c>
    </row>
    <row r="13" spans="1:10" ht="19.5" x14ac:dyDescent="0.35">
      <c r="A13" s="25" t="s">
        <v>30</v>
      </c>
      <c r="B13" s="25">
        <v>221</v>
      </c>
      <c r="C13" s="22" t="s">
        <v>31</v>
      </c>
      <c r="D13" s="27">
        <v>196500</v>
      </c>
      <c r="E13" s="28">
        <f>D13*30%</f>
        <v>58950</v>
      </c>
      <c r="F13" s="28">
        <f>D13*25%</f>
        <v>49125</v>
      </c>
      <c r="G13" s="28">
        <f>D13*20%</f>
        <v>39300</v>
      </c>
      <c r="H13" s="28">
        <f>D13*25%</f>
        <v>49125</v>
      </c>
      <c r="I13" s="18"/>
      <c r="J13" s="13">
        <f t="shared" si="1"/>
        <v>196500</v>
      </c>
    </row>
    <row r="14" spans="1:10" ht="19.5" x14ac:dyDescent="0.35">
      <c r="A14" s="35" t="s">
        <v>32</v>
      </c>
      <c r="B14" s="35">
        <v>222</v>
      </c>
      <c r="C14" s="22" t="s">
        <v>33</v>
      </c>
      <c r="D14" s="27">
        <v>412870</v>
      </c>
      <c r="E14" s="28">
        <f>D14*30%</f>
        <v>123861</v>
      </c>
      <c r="F14" s="28">
        <f>D14*25%</f>
        <v>103217.5</v>
      </c>
      <c r="G14" s="28">
        <f>D14*20%</f>
        <v>82574</v>
      </c>
      <c r="H14" s="28">
        <f>D14*25%</f>
        <v>103217.5</v>
      </c>
      <c r="I14" s="18"/>
      <c r="J14" s="13">
        <f t="shared" si="1"/>
        <v>412870</v>
      </c>
    </row>
    <row r="15" spans="1:10" ht="19.5" x14ac:dyDescent="0.35">
      <c r="A15" s="25" t="s">
        <v>34</v>
      </c>
      <c r="B15" s="25">
        <v>223</v>
      </c>
      <c r="C15" s="22" t="s">
        <v>35</v>
      </c>
      <c r="D15" s="24">
        <f>D16+D17+D18+D19+D20+D21+D22+D23</f>
        <v>285512</v>
      </c>
      <c r="E15" s="24">
        <f>E16+E17+E18+E19+E20+E21+E22+E23</f>
        <v>97370.9</v>
      </c>
      <c r="F15" s="24">
        <f>F16+F17+F18+F19+F20+F21+F22+F23</f>
        <v>65431.75</v>
      </c>
      <c r="G15" s="24">
        <f>G16+G17+G18+G19+G20+G21+G22+G23</f>
        <v>33561.599999999999</v>
      </c>
      <c r="H15" s="24">
        <f>H16+H17+H18+H19+H20+H21+H22+H23</f>
        <v>89147.75</v>
      </c>
      <c r="I15" s="18"/>
      <c r="J15" s="13">
        <f t="shared" si="1"/>
        <v>285512</v>
      </c>
    </row>
    <row r="16" spans="1:10" ht="19.5" x14ac:dyDescent="0.35">
      <c r="A16" s="25" t="s">
        <v>36</v>
      </c>
      <c r="B16" s="25" t="s">
        <v>37</v>
      </c>
      <c r="C16" s="22" t="s">
        <v>38</v>
      </c>
      <c r="D16" s="27"/>
      <c r="E16" s="36"/>
      <c r="F16" s="36"/>
      <c r="G16" s="36"/>
      <c r="H16" s="36"/>
      <c r="I16" s="18"/>
      <c r="J16" s="13">
        <f t="shared" si="1"/>
        <v>0</v>
      </c>
    </row>
    <row r="17" spans="1:10" ht="19.5" x14ac:dyDescent="0.35">
      <c r="A17" s="25" t="s">
        <v>39</v>
      </c>
      <c r="B17" s="25" t="s">
        <v>40</v>
      </c>
      <c r="C17" s="22" t="s">
        <v>41</v>
      </c>
      <c r="D17" s="28"/>
      <c r="E17" s="36"/>
      <c r="F17" s="36"/>
      <c r="G17" s="36"/>
      <c r="H17" s="36"/>
      <c r="I17" s="18"/>
      <c r="J17" s="13">
        <f t="shared" si="1"/>
        <v>0</v>
      </c>
    </row>
    <row r="18" spans="1:10" ht="19.5" x14ac:dyDescent="0.35">
      <c r="A18" s="25" t="s">
        <v>42</v>
      </c>
      <c r="B18" s="25" t="s">
        <v>43</v>
      </c>
      <c r="C18" s="22" t="s">
        <v>44</v>
      </c>
      <c r="D18" s="28"/>
      <c r="E18" s="36"/>
      <c r="F18" s="36"/>
      <c r="G18" s="36"/>
      <c r="H18" s="36"/>
      <c r="I18" s="16"/>
      <c r="J18" s="13">
        <f t="shared" si="1"/>
        <v>0</v>
      </c>
    </row>
    <row r="19" spans="1:10" ht="19.5" x14ac:dyDescent="0.35">
      <c r="A19" s="25" t="s">
        <v>45</v>
      </c>
      <c r="B19" s="25" t="s">
        <v>46</v>
      </c>
      <c r="C19" s="22" t="s">
        <v>47</v>
      </c>
      <c r="D19" s="27">
        <v>2469</v>
      </c>
      <c r="E19" s="36">
        <v>600</v>
      </c>
      <c r="F19" s="36">
        <v>600</v>
      </c>
      <c r="G19" s="36">
        <v>669</v>
      </c>
      <c r="H19" s="36">
        <v>600</v>
      </c>
      <c r="I19" s="18"/>
      <c r="J19" s="13">
        <f t="shared" si="1"/>
        <v>2469</v>
      </c>
    </row>
    <row r="20" spans="1:10" ht="19.5" x14ac:dyDescent="0.35">
      <c r="A20" s="25" t="s">
        <v>48</v>
      </c>
      <c r="B20" s="25" t="s">
        <v>49</v>
      </c>
      <c r="C20" s="22" t="s">
        <v>50</v>
      </c>
      <c r="D20" s="28">
        <v>118580</v>
      </c>
      <c r="E20" s="36">
        <f>ROUND(D20*40%,0)</f>
        <v>47432</v>
      </c>
      <c r="F20" s="36">
        <f>ROUND(D20*20%,0)</f>
        <v>23716</v>
      </c>
      <c r="G20" s="36">
        <v>0</v>
      </c>
      <c r="H20" s="36">
        <f>ROUND(D20*40%,0)</f>
        <v>47432</v>
      </c>
      <c r="I20" s="16"/>
      <c r="J20" s="13">
        <f t="shared" si="1"/>
        <v>118580</v>
      </c>
    </row>
    <row r="21" spans="1:10" ht="19.5" x14ac:dyDescent="0.35">
      <c r="A21" s="25" t="s">
        <v>51</v>
      </c>
      <c r="B21" s="25" t="s">
        <v>52</v>
      </c>
      <c r="C21" s="22" t="s">
        <v>53</v>
      </c>
      <c r="D21" s="27">
        <v>164463</v>
      </c>
      <c r="E21" s="28">
        <f>D21*30%</f>
        <v>49338.9</v>
      </c>
      <c r="F21" s="28">
        <f>D21*25%</f>
        <v>41115.75</v>
      </c>
      <c r="G21" s="28">
        <f>D21*20%</f>
        <v>32892.6</v>
      </c>
      <c r="H21" s="28">
        <f>D21*25%</f>
        <v>41115.75</v>
      </c>
      <c r="I21" s="16"/>
      <c r="J21" s="13">
        <f t="shared" si="1"/>
        <v>164463</v>
      </c>
    </row>
    <row r="22" spans="1:10" ht="19.5" x14ac:dyDescent="0.35">
      <c r="A22" s="25" t="s">
        <v>54</v>
      </c>
      <c r="B22" s="25" t="s">
        <v>55</v>
      </c>
      <c r="C22" s="22" t="s">
        <v>56</v>
      </c>
      <c r="D22" s="28"/>
      <c r="E22" s="36"/>
      <c r="F22" s="36"/>
      <c r="G22" s="36"/>
      <c r="H22" s="36"/>
      <c r="I22" s="16"/>
      <c r="J22" s="13">
        <f t="shared" si="1"/>
        <v>0</v>
      </c>
    </row>
    <row r="23" spans="1:10" ht="19.5" x14ac:dyDescent="0.35">
      <c r="A23" s="25" t="s">
        <v>57</v>
      </c>
      <c r="B23" s="25" t="s">
        <v>58</v>
      </c>
      <c r="C23" s="22" t="s">
        <v>59</v>
      </c>
      <c r="D23" s="28"/>
      <c r="E23" s="36"/>
      <c r="F23" s="36"/>
      <c r="G23" s="36"/>
      <c r="H23" s="36"/>
      <c r="I23" s="12"/>
      <c r="J23" s="13">
        <f t="shared" si="1"/>
        <v>0</v>
      </c>
    </row>
    <row r="24" spans="1:10" ht="19.5" x14ac:dyDescent="0.35">
      <c r="A24" s="25" t="s">
        <v>60</v>
      </c>
      <c r="B24" s="25">
        <v>224</v>
      </c>
      <c r="C24" s="22" t="s">
        <v>61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16"/>
      <c r="J24" s="13">
        <f t="shared" si="1"/>
        <v>0</v>
      </c>
    </row>
    <row r="25" spans="1:10" ht="19.5" x14ac:dyDescent="0.35">
      <c r="A25" s="9" t="s">
        <v>62</v>
      </c>
      <c r="B25" s="37">
        <v>225</v>
      </c>
      <c r="C25" s="22" t="s">
        <v>63</v>
      </c>
      <c r="D25" s="24">
        <f>D26+D27+D28+D29+D30+D31</f>
        <v>747818</v>
      </c>
      <c r="E25" s="24">
        <f>E26+E27+E28+E29+E30+E31</f>
        <v>150240</v>
      </c>
      <c r="F25" s="24">
        <f>F26+F27+F28+F29+F30+F31</f>
        <v>246100</v>
      </c>
      <c r="G25" s="24">
        <f>G26+G27+G28+G29+G30+G31</f>
        <v>223560</v>
      </c>
      <c r="H25" s="24">
        <f>H26+H27+H28+H29+H30+H31</f>
        <v>127918</v>
      </c>
      <c r="I25" s="17"/>
      <c r="J25" s="13">
        <f t="shared" si="1"/>
        <v>747818</v>
      </c>
    </row>
    <row r="26" spans="1:10" ht="33.75" customHeight="1" x14ac:dyDescent="0.35">
      <c r="A26" s="38" t="s">
        <v>64</v>
      </c>
      <c r="B26" s="37" t="s">
        <v>65</v>
      </c>
      <c r="C26" s="22" t="s">
        <v>66</v>
      </c>
      <c r="D26" s="27">
        <v>165100</v>
      </c>
      <c r="E26" s="28">
        <f>D26*30%</f>
        <v>49530</v>
      </c>
      <c r="F26" s="28">
        <f>D26*25%</f>
        <v>41275</v>
      </c>
      <c r="G26" s="28">
        <f>D26*20%</f>
        <v>33020</v>
      </c>
      <c r="H26" s="28">
        <f>D26*25%</f>
        <v>41275</v>
      </c>
      <c r="I26" s="16"/>
      <c r="J26" s="13">
        <f t="shared" si="1"/>
        <v>165100</v>
      </c>
    </row>
    <row r="27" spans="1:10" ht="19.5" x14ac:dyDescent="0.35">
      <c r="A27" s="9" t="s">
        <v>67</v>
      </c>
      <c r="B27" s="37" t="s">
        <v>68</v>
      </c>
      <c r="C27" s="22" t="s">
        <v>69</v>
      </c>
      <c r="D27" s="27">
        <v>232800</v>
      </c>
      <c r="E27" s="36"/>
      <c r="F27" s="36">
        <v>116400</v>
      </c>
      <c r="G27" s="36">
        <v>116400</v>
      </c>
      <c r="H27" s="36"/>
      <c r="I27" s="17"/>
      <c r="J27" s="13">
        <f t="shared" si="1"/>
        <v>232800</v>
      </c>
    </row>
    <row r="28" spans="1:10" ht="19.5" x14ac:dyDescent="0.35">
      <c r="A28" s="9" t="s">
        <v>70</v>
      </c>
      <c r="B28" s="37" t="s">
        <v>71</v>
      </c>
      <c r="C28" s="22" t="s">
        <v>72</v>
      </c>
      <c r="D28" s="27"/>
      <c r="E28" s="36"/>
      <c r="F28" s="36"/>
      <c r="G28" s="36"/>
      <c r="H28" s="36"/>
      <c r="I28" s="19"/>
      <c r="J28" s="13">
        <f t="shared" si="1"/>
        <v>0</v>
      </c>
    </row>
    <row r="29" spans="1:10" ht="19.5" x14ac:dyDescent="0.35">
      <c r="A29" s="9" t="s">
        <v>73</v>
      </c>
      <c r="B29" s="37" t="s">
        <v>74</v>
      </c>
      <c r="C29" s="22" t="s">
        <v>75</v>
      </c>
      <c r="D29" s="27">
        <v>84218</v>
      </c>
      <c r="E29" s="36">
        <v>21000</v>
      </c>
      <c r="F29" s="36">
        <v>22000</v>
      </c>
      <c r="G29" s="36">
        <v>21000</v>
      </c>
      <c r="H29" s="36">
        <v>20218</v>
      </c>
      <c r="I29" s="19"/>
      <c r="J29" s="13">
        <f t="shared" si="1"/>
        <v>84218</v>
      </c>
    </row>
    <row r="30" spans="1:10" ht="19.5" x14ac:dyDescent="0.35">
      <c r="A30" s="9" t="s">
        <v>76</v>
      </c>
      <c r="B30" s="37" t="s">
        <v>77</v>
      </c>
      <c r="C30" s="22" t="s">
        <v>78</v>
      </c>
      <c r="D30" s="28"/>
      <c r="E30" s="36"/>
      <c r="F30" s="36"/>
      <c r="G30" s="36"/>
      <c r="H30" s="36"/>
      <c r="I30" s="19"/>
      <c r="J30" s="13">
        <f t="shared" si="1"/>
        <v>0</v>
      </c>
    </row>
    <row r="31" spans="1:10" ht="19.5" x14ac:dyDescent="0.35">
      <c r="A31" s="9" t="s">
        <v>79</v>
      </c>
      <c r="B31" s="37" t="s">
        <v>80</v>
      </c>
      <c r="C31" s="22" t="s">
        <v>81</v>
      </c>
      <c r="D31" s="28">
        <v>265700</v>
      </c>
      <c r="E31" s="28">
        <f>D31*30%</f>
        <v>79710</v>
      </c>
      <c r="F31" s="28">
        <f>D31*25%</f>
        <v>66425</v>
      </c>
      <c r="G31" s="28">
        <f>D31*20%</f>
        <v>53140</v>
      </c>
      <c r="H31" s="28">
        <f>D31*25%</f>
        <v>66425</v>
      </c>
      <c r="I31" s="19"/>
      <c r="J31" s="13">
        <f t="shared" si="1"/>
        <v>265700</v>
      </c>
    </row>
    <row r="32" spans="1:10" ht="19.5" x14ac:dyDescent="0.35">
      <c r="A32" s="25" t="s">
        <v>82</v>
      </c>
      <c r="B32" s="25">
        <v>226</v>
      </c>
      <c r="C32" s="22" t="s">
        <v>83</v>
      </c>
      <c r="D32" s="24">
        <f>D33+D34+D35+D36+D37+D38+D39+D40+D41+D42</f>
        <v>1163694</v>
      </c>
      <c r="E32" s="24">
        <f>E33+E34+E35+E36+E37+E38+E39+E40+E41+E42</f>
        <v>266690</v>
      </c>
      <c r="F32" s="24">
        <f>F33+F34+F35+F36+F37+F38+F39+F40+F41+F42</f>
        <v>318190</v>
      </c>
      <c r="G32" s="24">
        <f>G33+G34+G35+G36+G37+G38+G39+G40+G41+G42</f>
        <v>315190</v>
      </c>
      <c r="H32" s="24">
        <f>H33+H34+H35+H36+H37+H38+H39+H40+H41+H42</f>
        <v>263624</v>
      </c>
      <c r="I32" s="19"/>
      <c r="J32" s="13">
        <f t="shared" si="1"/>
        <v>1163694</v>
      </c>
    </row>
    <row r="33" spans="1:10" ht="27.75" x14ac:dyDescent="0.35">
      <c r="A33" s="39" t="s">
        <v>84</v>
      </c>
      <c r="B33" s="25" t="s">
        <v>85</v>
      </c>
      <c r="C33" s="22" t="s">
        <v>86</v>
      </c>
      <c r="D33" s="28"/>
      <c r="E33" s="36"/>
      <c r="F33" s="36"/>
      <c r="G33" s="36"/>
      <c r="H33" s="36"/>
      <c r="I33" s="19"/>
      <c r="J33" s="13">
        <f t="shared" si="1"/>
        <v>0</v>
      </c>
    </row>
    <row r="34" spans="1:10" ht="15" customHeight="1" x14ac:dyDescent="0.35">
      <c r="A34" s="25" t="s">
        <v>87</v>
      </c>
      <c r="B34" s="25" t="s">
        <v>88</v>
      </c>
      <c r="C34" s="22" t="s">
        <v>89</v>
      </c>
      <c r="D34" s="28"/>
      <c r="E34" s="36"/>
      <c r="F34" s="36"/>
      <c r="G34" s="36"/>
      <c r="H34" s="36"/>
      <c r="I34" s="19"/>
      <c r="J34" s="13">
        <f t="shared" si="1"/>
        <v>0</v>
      </c>
    </row>
    <row r="35" spans="1:10" ht="19.5" x14ac:dyDescent="0.35">
      <c r="A35" s="25" t="s">
        <v>90</v>
      </c>
      <c r="B35" s="25" t="s">
        <v>91</v>
      </c>
      <c r="C35" s="22" t="s">
        <v>92</v>
      </c>
      <c r="D35" s="28"/>
      <c r="E35" s="36"/>
      <c r="F35" s="36"/>
      <c r="G35" s="36"/>
      <c r="H35" s="36"/>
      <c r="I35" s="17"/>
      <c r="J35" s="13">
        <f t="shared" si="1"/>
        <v>0</v>
      </c>
    </row>
    <row r="36" spans="1:10" ht="19.5" x14ac:dyDescent="0.35">
      <c r="A36" s="25" t="s">
        <v>93</v>
      </c>
      <c r="B36" s="25" t="s">
        <v>94</v>
      </c>
      <c r="C36" s="22" t="s">
        <v>95</v>
      </c>
      <c r="D36" s="27">
        <v>103000</v>
      </c>
      <c r="E36" s="36">
        <v>0</v>
      </c>
      <c r="F36" s="36">
        <v>51500</v>
      </c>
      <c r="G36" s="36">
        <v>51500</v>
      </c>
      <c r="H36" s="36">
        <v>0</v>
      </c>
      <c r="I36" s="17"/>
      <c r="J36" s="13">
        <f t="shared" si="1"/>
        <v>103000</v>
      </c>
    </row>
    <row r="37" spans="1:10" ht="19.5" x14ac:dyDescent="0.35">
      <c r="A37" s="25" t="s">
        <v>96</v>
      </c>
      <c r="B37" s="25" t="s">
        <v>97</v>
      </c>
      <c r="C37" s="22" t="s">
        <v>98</v>
      </c>
      <c r="D37" s="27"/>
      <c r="E37" s="36"/>
      <c r="F37" s="36"/>
      <c r="G37" s="36"/>
      <c r="H37" s="36"/>
      <c r="I37" s="17"/>
      <c r="J37" s="13">
        <f t="shared" si="1"/>
        <v>0</v>
      </c>
    </row>
    <row r="38" spans="1:10" ht="19.5" x14ac:dyDescent="0.35">
      <c r="A38" s="25" t="s">
        <v>99</v>
      </c>
      <c r="B38" s="25" t="s">
        <v>100</v>
      </c>
      <c r="C38" s="22" t="s">
        <v>101</v>
      </c>
      <c r="D38" s="27">
        <v>21831</v>
      </c>
      <c r="E38" s="36">
        <v>7000</v>
      </c>
      <c r="F38" s="36">
        <v>7000</v>
      </c>
      <c r="G38" s="36">
        <v>4000</v>
      </c>
      <c r="H38" s="36">
        <v>3831</v>
      </c>
      <c r="I38" s="17"/>
      <c r="J38" s="13">
        <f t="shared" si="1"/>
        <v>21831</v>
      </c>
    </row>
    <row r="39" spans="1:10" ht="19.5" x14ac:dyDescent="0.35">
      <c r="A39" s="25" t="s">
        <v>102</v>
      </c>
      <c r="B39" s="25" t="s">
        <v>103</v>
      </c>
      <c r="C39" s="22" t="s">
        <v>104</v>
      </c>
      <c r="D39" s="27">
        <v>639748</v>
      </c>
      <c r="E39" s="36">
        <v>159900</v>
      </c>
      <c r="F39" s="36">
        <v>159900</v>
      </c>
      <c r="G39" s="36">
        <v>159900</v>
      </c>
      <c r="H39" s="36">
        <v>160048</v>
      </c>
      <c r="I39" s="17"/>
      <c r="J39" s="13">
        <f t="shared" si="1"/>
        <v>639748</v>
      </c>
    </row>
    <row r="40" spans="1:10" ht="19.5" x14ac:dyDescent="0.35">
      <c r="A40" s="25" t="s">
        <v>105</v>
      </c>
      <c r="B40" s="25" t="s">
        <v>106</v>
      </c>
      <c r="C40" s="22" t="s">
        <v>107</v>
      </c>
      <c r="D40" s="27">
        <v>33500</v>
      </c>
      <c r="E40" s="36">
        <v>8375</v>
      </c>
      <c r="F40" s="36">
        <v>8375</v>
      </c>
      <c r="G40" s="36">
        <v>8375</v>
      </c>
      <c r="H40" s="36">
        <v>8375</v>
      </c>
      <c r="I40" s="17"/>
      <c r="J40" s="13">
        <f t="shared" si="1"/>
        <v>33500</v>
      </c>
    </row>
    <row r="41" spans="1:10" ht="19.5" x14ac:dyDescent="0.35">
      <c r="A41" s="25" t="s">
        <v>108</v>
      </c>
      <c r="B41" s="25" t="s">
        <v>109</v>
      </c>
      <c r="C41" s="22" t="s">
        <v>110</v>
      </c>
      <c r="D41" s="27">
        <v>81260</v>
      </c>
      <c r="E41" s="36">
        <v>20315</v>
      </c>
      <c r="F41" s="36">
        <v>20315</v>
      </c>
      <c r="G41" s="36">
        <v>20315</v>
      </c>
      <c r="H41" s="36">
        <v>20315</v>
      </c>
      <c r="I41" s="17"/>
      <c r="J41" s="13">
        <f t="shared" si="1"/>
        <v>81260</v>
      </c>
    </row>
    <row r="42" spans="1:10" ht="19.5" x14ac:dyDescent="0.35">
      <c r="A42" s="25" t="s">
        <v>111</v>
      </c>
      <c r="B42" s="25" t="s">
        <v>112</v>
      </c>
      <c r="C42" s="22" t="s">
        <v>113</v>
      </c>
      <c r="D42" s="27">
        <v>284355</v>
      </c>
      <c r="E42" s="36">
        <v>71100</v>
      </c>
      <c r="F42" s="36">
        <v>71100</v>
      </c>
      <c r="G42" s="36">
        <v>71100</v>
      </c>
      <c r="H42" s="36">
        <v>71055</v>
      </c>
      <c r="I42" s="17"/>
      <c r="J42" s="13">
        <f t="shared" si="1"/>
        <v>284355</v>
      </c>
    </row>
    <row r="43" spans="1:10" ht="19.5" x14ac:dyDescent="0.35">
      <c r="A43" s="40" t="s">
        <v>114</v>
      </c>
      <c r="B43" s="33">
        <v>260</v>
      </c>
      <c r="C43" s="22" t="s">
        <v>115</v>
      </c>
      <c r="D43" s="41"/>
      <c r="E43" s="41"/>
      <c r="F43" s="41"/>
      <c r="G43" s="41"/>
      <c r="H43" s="41"/>
      <c r="I43" s="17"/>
      <c r="J43" s="13">
        <f t="shared" si="1"/>
        <v>0</v>
      </c>
    </row>
    <row r="44" spans="1:10" ht="19.5" x14ac:dyDescent="0.35">
      <c r="A44" s="25" t="s">
        <v>116</v>
      </c>
      <c r="B44" s="25">
        <v>261</v>
      </c>
      <c r="C44" s="22" t="s">
        <v>117</v>
      </c>
      <c r="D44" s="28"/>
      <c r="E44" s="36"/>
      <c r="F44" s="36"/>
      <c r="G44" s="36"/>
      <c r="H44" s="36"/>
      <c r="I44" s="17"/>
      <c r="J44" s="13">
        <f t="shared" si="1"/>
        <v>0</v>
      </c>
    </row>
    <row r="45" spans="1:10" ht="19.5" x14ac:dyDescent="0.35">
      <c r="A45" s="25" t="s">
        <v>118</v>
      </c>
      <c r="B45" s="25">
        <v>262</v>
      </c>
      <c r="C45" s="22" t="s">
        <v>119</v>
      </c>
      <c r="D45" s="28"/>
      <c r="E45" s="36"/>
      <c r="F45" s="36"/>
      <c r="G45" s="36"/>
      <c r="H45" s="36"/>
      <c r="I45" s="17"/>
      <c r="J45" s="13">
        <f t="shared" si="1"/>
        <v>0</v>
      </c>
    </row>
    <row r="46" spans="1:10" ht="19.5" x14ac:dyDescent="0.35">
      <c r="A46" s="21" t="s">
        <v>120</v>
      </c>
      <c r="B46" s="21">
        <v>290</v>
      </c>
      <c r="C46" s="22" t="s">
        <v>121</v>
      </c>
      <c r="D46" s="24">
        <f>D47+D48+D49+D50+D51+D52+D53+D54+D55+D56</f>
        <v>1014282</v>
      </c>
      <c r="E46" s="24">
        <f>E47+E48+E49+E50+E51+E52+E53+E54+E55+E56</f>
        <v>299608</v>
      </c>
      <c r="F46" s="24">
        <f>F47+F48+F49+F50+F51+F52+F53+F54+F55+F56</f>
        <v>253570.5</v>
      </c>
      <c r="G46" s="24">
        <f>G47+G48+G49+G50+G51+G52+G53+G54+G55+G56</f>
        <v>207533</v>
      </c>
      <c r="H46" s="24">
        <f>H47+H48+H49+H50+H51+H52+H53+H54+H55+H56</f>
        <v>253570.5</v>
      </c>
      <c r="I46" s="17"/>
      <c r="J46" s="13">
        <f t="shared" si="1"/>
        <v>1014282</v>
      </c>
    </row>
    <row r="47" spans="1:10" ht="32.25" customHeight="1" x14ac:dyDescent="0.35">
      <c r="A47" s="39" t="s">
        <v>122</v>
      </c>
      <c r="B47" s="25" t="s">
        <v>123</v>
      </c>
      <c r="C47" s="22" t="s">
        <v>124</v>
      </c>
      <c r="D47" s="28"/>
      <c r="E47" s="28"/>
      <c r="F47" s="28"/>
      <c r="G47" s="28"/>
      <c r="H47" s="28"/>
      <c r="I47" s="17"/>
      <c r="J47" s="13">
        <f t="shared" si="1"/>
        <v>0</v>
      </c>
    </row>
    <row r="48" spans="1:10" ht="35.25" customHeight="1" x14ac:dyDescent="0.35">
      <c r="A48" s="39" t="s">
        <v>125</v>
      </c>
      <c r="B48" s="25" t="s">
        <v>126</v>
      </c>
      <c r="C48" s="22" t="s">
        <v>127</v>
      </c>
      <c r="D48" s="27">
        <v>60932</v>
      </c>
      <c r="E48" s="28">
        <v>15233</v>
      </c>
      <c r="F48" s="28">
        <v>15233</v>
      </c>
      <c r="G48" s="28">
        <v>15233</v>
      </c>
      <c r="H48" s="28">
        <v>15233</v>
      </c>
      <c r="I48" s="17"/>
      <c r="J48" s="13">
        <f t="shared" si="1"/>
        <v>60932</v>
      </c>
    </row>
    <row r="49" spans="1:10" ht="25.5" customHeight="1" x14ac:dyDescent="0.35">
      <c r="A49" s="39" t="s">
        <v>128</v>
      </c>
      <c r="B49" s="25" t="s">
        <v>129</v>
      </c>
      <c r="C49" s="22" t="s">
        <v>130</v>
      </c>
      <c r="D49" s="27">
        <v>32600</v>
      </c>
      <c r="E49" s="28">
        <v>8150</v>
      </c>
      <c r="F49" s="28">
        <v>8150</v>
      </c>
      <c r="G49" s="28">
        <v>8150</v>
      </c>
      <c r="H49" s="28">
        <v>8150</v>
      </c>
      <c r="I49" s="17"/>
      <c r="J49" s="13">
        <f t="shared" si="1"/>
        <v>32600</v>
      </c>
    </row>
    <row r="50" spans="1:10" ht="27.75" customHeight="1" x14ac:dyDescent="0.35">
      <c r="A50" s="42" t="s">
        <v>131</v>
      </c>
      <c r="B50" s="25" t="s">
        <v>132</v>
      </c>
      <c r="C50" s="22" t="s">
        <v>133</v>
      </c>
      <c r="D50" s="28"/>
      <c r="E50" s="28"/>
      <c r="F50" s="28"/>
      <c r="G50" s="28"/>
      <c r="H50" s="28"/>
      <c r="I50" s="17"/>
      <c r="J50" s="13">
        <f t="shared" si="1"/>
        <v>0</v>
      </c>
    </row>
    <row r="51" spans="1:10" ht="40.5" x14ac:dyDescent="0.35">
      <c r="A51" s="39" t="s">
        <v>134</v>
      </c>
      <c r="B51" s="25" t="s">
        <v>135</v>
      </c>
      <c r="C51" s="22" t="s">
        <v>136</v>
      </c>
      <c r="D51" s="28"/>
      <c r="E51" s="28"/>
      <c r="F51" s="28"/>
      <c r="G51" s="28"/>
      <c r="H51" s="28"/>
      <c r="I51" s="17"/>
      <c r="J51" s="13">
        <f t="shared" si="1"/>
        <v>0</v>
      </c>
    </row>
    <row r="52" spans="1:10" ht="19.5" x14ac:dyDescent="0.35">
      <c r="A52" s="42" t="s">
        <v>137</v>
      </c>
      <c r="B52" s="25" t="s">
        <v>138</v>
      </c>
      <c r="C52" s="22" t="s">
        <v>139</v>
      </c>
      <c r="D52" s="28"/>
      <c r="E52" s="28"/>
      <c r="F52" s="28"/>
      <c r="G52" s="28"/>
      <c r="H52" s="28"/>
      <c r="I52" s="17"/>
      <c r="J52" s="13">
        <f t="shared" si="1"/>
        <v>0</v>
      </c>
    </row>
    <row r="53" spans="1:10" ht="19.5" x14ac:dyDescent="0.35">
      <c r="A53" s="42" t="s">
        <v>140</v>
      </c>
      <c r="B53" s="25" t="s">
        <v>141</v>
      </c>
      <c r="C53" s="22" t="s">
        <v>142</v>
      </c>
      <c r="D53" s="27"/>
      <c r="E53" s="28"/>
      <c r="F53" s="28"/>
      <c r="G53" s="28"/>
      <c r="H53" s="28"/>
      <c r="I53" s="17"/>
      <c r="J53" s="13">
        <f t="shared" si="1"/>
        <v>0</v>
      </c>
    </row>
    <row r="54" spans="1:10" ht="31.5" customHeight="1" x14ac:dyDescent="0.35">
      <c r="A54" s="39" t="s">
        <v>143</v>
      </c>
      <c r="B54" s="25" t="s">
        <v>144</v>
      </c>
      <c r="C54" s="22" t="s">
        <v>145</v>
      </c>
      <c r="D54" s="28"/>
      <c r="E54" s="28"/>
      <c r="F54" s="28"/>
      <c r="G54" s="28"/>
      <c r="H54" s="28"/>
      <c r="I54" s="17"/>
      <c r="J54" s="13">
        <f t="shared" si="1"/>
        <v>0</v>
      </c>
    </row>
    <row r="55" spans="1:10" ht="19.5" x14ac:dyDescent="0.35">
      <c r="A55" s="42" t="s">
        <v>146</v>
      </c>
      <c r="B55" s="25" t="s">
        <v>147</v>
      </c>
      <c r="C55" s="22" t="s">
        <v>148</v>
      </c>
      <c r="D55" s="28"/>
      <c r="E55" s="28"/>
      <c r="F55" s="28"/>
      <c r="G55" s="28"/>
      <c r="H55" s="28"/>
      <c r="I55" s="17"/>
      <c r="J55" s="13">
        <f t="shared" si="1"/>
        <v>0</v>
      </c>
    </row>
    <row r="56" spans="1:10" ht="19.5" x14ac:dyDescent="0.35">
      <c r="A56" s="42" t="s">
        <v>149</v>
      </c>
      <c r="B56" s="25" t="s">
        <v>150</v>
      </c>
      <c r="C56" s="22" t="s">
        <v>151</v>
      </c>
      <c r="D56" s="27">
        <v>920750</v>
      </c>
      <c r="E56" s="28">
        <f>D56*30%</f>
        <v>276225</v>
      </c>
      <c r="F56" s="28">
        <f>D56*25%</f>
        <v>230187.5</v>
      </c>
      <c r="G56" s="28">
        <f>D56*20%</f>
        <v>184150</v>
      </c>
      <c r="H56" s="28">
        <f>D56*25%</f>
        <v>230187.5</v>
      </c>
      <c r="I56" s="17"/>
      <c r="J56" s="13">
        <f t="shared" si="1"/>
        <v>920750</v>
      </c>
    </row>
    <row r="57" spans="1:10" ht="19.5" x14ac:dyDescent="0.35">
      <c r="A57" s="21" t="s">
        <v>152</v>
      </c>
      <c r="B57" s="21">
        <v>300</v>
      </c>
      <c r="C57" s="22" t="s">
        <v>153</v>
      </c>
      <c r="D57" s="24">
        <f>D58+D60+D61</f>
        <v>1885771</v>
      </c>
      <c r="E57" s="24">
        <f>E58+E60+E61</f>
        <v>604940</v>
      </c>
      <c r="F57" s="24">
        <f>F58+F60+F61</f>
        <v>426800</v>
      </c>
      <c r="G57" s="24">
        <f>G58+G60+G61</f>
        <v>426800</v>
      </c>
      <c r="H57" s="24">
        <f>H58+H60+H61</f>
        <v>427231</v>
      </c>
      <c r="I57" s="17"/>
      <c r="J57" s="13">
        <f t="shared" si="1"/>
        <v>1885771</v>
      </c>
    </row>
    <row r="58" spans="1:10" ht="19.5" x14ac:dyDescent="0.35">
      <c r="A58" s="21" t="s">
        <v>154</v>
      </c>
      <c r="B58" s="21">
        <v>310</v>
      </c>
      <c r="C58" s="22" t="s">
        <v>155</v>
      </c>
      <c r="D58" s="24">
        <f>D59</f>
        <v>589140</v>
      </c>
      <c r="E58" s="24">
        <f>E59</f>
        <v>280840</v>
      </c>
      <c r="F58" s="24">
        <f>F59</f>
        <v>102700</v>
      </c>
      <c r="G58" s="24">
        <f>G59</f>
        <v>102700</v>
      </c>
      <c r="H58" s="24">
        <f>H59</f>
        <v>102900</v>
      </c>
      <c r="I58" s="17"/>
      <c r="J58" s="13">
        <f t="shared" si="1"/>
        <v>589140</v>
      </c>
    </row>
    <row r="59" spans="1:10" ht="19.5" x14ac:dyDescent="0.35">
      <c r="A59" s="25" t="s">
        <v>156</v>
      </c>
      <c r="B59" s="31" t="s">
        <v>157</v>
      </c>
      <c r="C59" s="22" t="s">
        <v>158</v>
      </c>
      <c r="D59" s="27">
        <v>589140</v>
      </c>
      <c r="E59" s="28">
        <v>280840</v>
      </c>
      <c r="F59" s="28">
        <v>102700</v>
      </c>
      <c r="G59" s="28">
        <v>102700</v>
      </c>
      <c r="H59" s="28">
        <v>102900</v>
      </c>
      <c r="I59" s="17"/>
      <c r="J59" s="13">
        <f t="shared" si="1"/>
        <v>589140</v>
      </c>
    </row>
    <row r="60" spans="1:10" ht="19.5" x14ac:dyDescent="0.35">
      <c r="A60" s="32" t="s">
        <v>159</v>
      </c>
      <c r="B60" s="33">
        <v>320</v>
      </c>
      <c r="C60" s="22" t="s">
        <v>160</v>
      </c>
      <c r="D60" s="24"/>
      <c r="E60" s="34"/>
      <c r="F60" s="34"/>
      <c r="G60" s="34"/>
      <c r="H60" s="34"/>
      <c r="I60" s="17"/>
      <c r="J60" s="13">
        <f t="shared" si="1"/>
        <v>0</v>
      </c>
    </row>
    <row r="61" spans="1:10" ht="19.5" x14ac:dyDescent="0.35">
      <c r="A61" s="21" t="s">
        <v>161</v>
      </c>
      <c r="B61" s="21">
        <v>340</v>
      </c>
      <c r="C61" s="22" t="s">
        <v>162</v>
      </c>
      <c r="D61" s="24">
        <f>D62+D63</f>
        <v>1296631</v>
      </c>
      <c r="E61" s="24">
        <f>E62+E63</f>
        <v>324100</v>
      </c>
      <c r="F61" s="24">
        <f>F62+F63</f>
        <v>324100</v>
      </c>
      <c r="G61" s="24">
        <f>G62+G63</f>
        <v>324100</v>
      </c>
      <c r="H61" s="24">
        <f>H62+H63</f>
        <v>324331</v>
      </c>
      <c r="I61" s="17"/>
      <c r="J61" s="13">
        <f t="shared" si="1"/>
        <v>1296631</v>
      </c>
    </row>
    <row r="62" spans="1:10" ht="38.25" customHeight="1" x14ac:dyDescent="0.35">
      <c r="A62" s="43" t="s">
        <v>163</v>
      </c>
      <c r="B62" s="35" t="s">
        <v>164</v>
      </c>
      <c r="C62" s="22" t="s">
        <v>165</v>
      </c>
      <c r="D62" s="28"/>
      <c r="E62" s="36"/>
      <c r="F62" s="36"/>
      <c r="G62" s="36"/>
      <c r="H62" s="36"/>
      <c r="I62" s="17"/>
      <c r="J62" s="13">
        <f t="shared" si="1"/>
        <v>0</v>
      </c>
    </row>
    <row r="63" spans="1:10" ht="19.5" x14ac:dyDescent="0.35">
      <c r="A63" s="25" t="s">
        <v>156</v>
      </c>
      <c r="B63" s="25" t="s">
        <v>166</v>
      </c>
      <c r="C63" s="22" t="s">
        <v>167</v>
      </c>
      <c r="D63" s="27">
        <v>1296631</v>
      </c>
      <c r="E63" s="36">
        <v>324100</v>
      </c>
      <c r="F63" s="36">
        <v>324100</v>
      </c>
      <c r="G63" s="36">
        <v>324100</v>
      </c>
      <c r="H63" s="36">
        <v>324331</v>
      </c>
      <c r="I63" s="17"/>
      <c r="J63" s="13">
        <f t="shared" si="1"/>
        <v>1296631</v>
      </c>
    </row>
    <row r="64" spans="1:10" ht="19.5" x14ac:dyDescent="0.35">
      <c r="A64" s="21" t="s">
        <v>168</v>
      </c>
      <c r="B64" s="21">
        <v>800000</v>
      </c>
      <c r="C64" s="22" t="s">
        <v>169</v>
      </c>
      <c r="D64" s="44">
        <f>D6+D12+D43+D46+D57</f>
        <v>19847866.743999999</v>
      </c>
      <c r="E64" s="24">
        <f>E6+E12+E43+E46+E57</f>
        <v>5845245.8232000005</v>
      </c>
      <c r="F64" s="24">
        <f>F6+F12+F43+F46+F57</f>
        <v>4997089.6859999998</v>
      </c>
      <c r="G64" s="24">
        <f>G6+G12+G43+G46+G57</f>
        <v>4154242.5488</v>
      </c>
      <c r="H64" s="24">
        <f>H6+H12+H43+H46+H57</f>
        <v>4851288.6859999998</v>
      </c>
      <c r="I64" s="17"/>
      <c r="J64" s="13">
        <f t="shared" si="1"/>
        <v>19847866.743999999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2015-09-28T06:14:16Z</dcterms:modified>
</cp:coreProperties>
</file>