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КОМИТЕТ ПЛАНИРОВАНИЯ И АНАЛИТИЧЕСКОЙ РАБОТЫ\ТЗ\Охрана\"/>
    </mc:Choice>
  </mc:AlternateContent>
  <bookViews>
    <workbookView xWindow="0" yWindow="0" windowWidth="28800" windowHeight="11790"/>
  </bookViews>
  <sheets>
    <sheet name="Обоснование НМЦК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27" i="4" l="1"/>
  <c r="F20" i="4"/>
  <c r="F18" i="4"/>
  <c r="F6" i="4"/>
  <c r="F14" i="4" s="1"/>
  <c r="F10" i="4" l="1"/>
  <c r="F15" i="4" l="1"/>
  <c r="F17" i="4" s="1"/>
  <c r="F26" i="4" l="1"/>
  <c r="F29" i="4" l="1"/>
  <c r="F30" i="4" s="1"/>
  <c r="F32" i="4" l="1"/>
  <c r="F34" i="4" s="1"/>
</calcChain>
</file>

<file path=xl/sharedStrings.xml><?xml version="1.0" encoding="utf-8"?>
<sst xmlns="http://schemas.openxmlformats.org/spreadsheetml/2006/main" count="138" uniqueCount="85">
  <si>
    <t>Наименование показателя</t>
  </si>
  <si>
    <t>Ки</t>
  </si>
  <si>
    <t>СНР</t>
  </si>
  <si>
    <t>БЗП</t>
  </si>
  <si>
    <t>МРОТ</t>
  </si>
  <si>
    <t>Дн</t>
  </si>
  <si>
    <t>Двп</t>
  </si>
  <si>
    <t>Дрк</t>
  </si>
  <si>
    <t>СВ</t>
  </si>
  <si>
    <t>РО</t>
  </si>
  <si>
    <t>Y</t>
  </si>
  <si>
    <t>U</t>
  </si>
  <si>
    <t>(Си*Ки)+КР+П)*Iинфл+НДС</t>
  </si>
  <si>
    <t>НДС</t>
  </si>
  <si>
    <t>Значения, изменяемые заказчиком</t>
  </si>
  <si>
    <t>Си=
(БЗП+Дн+Двп+Дрк+РО+СВ)*U</t>
  </si>
  <si>
    <t>КР=
(Си*Ки)*0,2</t>
  </si>
  <si>
    <t>П=
((Си*Ки)+КР)*0,05</t>
  </si>
  <si>
    <t>№ п/п</t>
  </si>
  <si>
    <t>Единица измерения</t>
  </si>
  <si>
    <t>мес</t>
  </si>
  <si>
    <t>час</t>
  </si>
  <si>
    <t>Период работы поста в ночное время (с 22:00 до 6:00)</t>
  </si>
  <si>
    <t>Общее количество дней охраны</t>
  </si>
  <si>
    <t>день</t>
  </si>
  <si>
    <t>Количество нерабочих праздничных дней</t>
  </si>
  <si>
    <t>руб/час</t>
  </si>
  <si>
    <t>Дополнительные коэффициенты:</t>
  </si>
  <si>
    <t>Массовые мероприятия</t>
  </si>
  <si>
    <t>Базовый коэффициент</t>
  </si>
  <si>
    <t>Наличие спецсредств</t>
  </si>
  <si>
    <t>Наличие оружия</t>
  </si>
  <si>
    <t>Объект антитеррора</t>
  </si>
  <si>
    <t>Допуск к гостайне</t>
  </si>
  <si>
    <t>Суммарное значение дополнительных коэффициентов не может превышать 0,35</t>
  </si>
  <si>
    <t>при наличии требований устанавливается 0,05</t>
  </si>
  <si>
    <t>при наличии требований устанавливается 0,2</t>
  </si>
  <si>
    <t>при наличии требований устанавливается 0,3</t>
  </si>
  <si>
    <t>при наличии требований устанавливается 0,1</t>
  </si>
  <si>
    <t>х</t>
  </si>
  <si>
    <t>руб/мес</t>
  </si>
  <si>
    <t>час/мес</t>
  </si>
  <si>
    <t>Индекс потребительских цен</t>
  </si>
  <si>
    <t>Cтсо</t>
  </si>
  <si>
    <t>Пояснения</t>
  </si>
  <si>
    <t>Минимальный размер оплаты труда</t>
  </si>
  <si>
    <t>Среднемесячное количество рабочих часов</t>
  </si>
  <si>
    <t>Сокращенное наименование показателя</t>
  </si>
  <si>
    <t>Базовая заработная плата</t>
  </si>
  <si>
    <t xml:space="preserve"> - </t>
  </si>
  <si>
    <t xml:space="preserve"> -</t>
  </si>
  <si>
    <t>Доплата за работу в ночное время</t>
  </si>
  <si>
    <t>указывается в соответствии с потребностями заказчика</t>
  </si>
  <si>
    <t>Доплата за работу в выходные  и праздничные дни</t>
  </si>
  <si>
    <t>Доплата за работу в районах Крайнего Севера и приравненных к ним местностях</t>
  </si>
  <si>
    <t xml:space="preserve">коэффициент равен 0,3 для Асиновского, Бакчарского, Зырянского, Кожевниковского, Кривошеинского, Молчановского, Первомайского, Тегульдетского, Томского и Шегарского районов, г. Томск;
коэффициент  равен 0,5 для  Александровского, Верхнекетского, Каргасокского, Колпашевского, Парабельского и Чаинского районов, г. Кедровый, г. Северск </t>
  </si>
  <si>
    <t>Резерв на отпуск</t>
  </si>
  <si>
    <t>Страховые взносы</t>
  </si>
  <si>
    <t>Ставка страховых взносов</t>
  </si>
  <si>
    <t>Корректирующий коэффициент</t>
  </si>
  <si>
    <t xml:space="preserve">рассчитывается автоматически </t>
  </si>
  <si>
    <t>Uд</t>
  </si>
  <si>
    <t>Uб</t>
  </si>
  <si>
    <t>Прямые затраты</t>
  </si>
  <si>
    <t>Количество часов работы работника по контракту на 1 посту охраны</t>
  </si>
  <si>
    <t>Косвенные расходы</t>
  </si>
  <si>
    <t>Стоимость выполнения работ по проектированию , монтажу и эксплутационному обслуживанию технических средств охраны</t>
  </si>
  <si>
    <t>Налог на добавленную стоимость</t>
  </si>
  <si>
    <t>Iинфл</t>
  </si>
  <si>
    <t>Количество постов охраны</t>
  </si>
  <si>
    <t>n</t>
  </si>
  <si>
    <t>Прибыль</t>
  </si>
  <si>
    <t>Значения, не изменяемые заказчиком</t>
  </si>
  <si>
    <r>
      <rPr>
        <u/>
        <sz val="11"/>
        <color theme="1"/>
        <rFont val="PT Astra Serif"/>
        <family val="1"/>
        <charset val="204"/>
      </rPr>
      <t>Среднемесячное количество рабочих часов</t>
    </r>
    <r>
      <rPr>
        <sz val="11"/>
        <color theme="1"/>
        <rFont val="PT Astra Serif"/>
        <family val="2"/>
        <charset val="204"/>
      </rPr>
      <t xml:space="preserve">
Количество рабочих часов в год по производственному календарю на 2021 год для 40-часовой пятидневной раб.нед (12 мес с 01.01.2021)</t>
    </r>
  </si>
  <si>
    <t>Режим работы поста
(часов в сутки)</t>
  </si>
  <si>
    <t>Срок оказания охранных услуг (в месяцах)</t>
  </si>
  <si>
    <t>в случае, если охранные услуги не оказываются в ночное время (с 22:00 до 6:00 часов) указывается значение равное 0</t>
  </si>
  <si>
    <t>количество дней за весь срок оказания охранных услуг</t>
  </si>
  <si>
    <t>стоимость указывается без НДС, так как расчет НДС предусмотрен формулой расчета НМЦК</t>
  </si>
  <si>
    <t>принимается равным 1, если расчет НМЦК и начало срока действия контракта приходятся на один календарный год,
иначе рассчитывается как средне арифметическое между индексами на каждый год срока действия контракта в соответствии с ПП РФ от 14.11.2015 №1234</t>
  </si>
  <si>
    <t>НМЦК в месяц</t>
  </si>
  <si>
    <t>количество нерабочих праздничных дней за весь срок оказания охранных услуг (согласно производственному календарю);
в случае, если охранные услуги не оказываются в нерабочие праздничные дни указывается значение равное 0</t>
  </si>
  <si>
    <t xml:space="preserve">Uб = 1 - пост охраны в составе 1 работника с режимом работы 24 часа
Uб = 1,5 - пост охраны в составе 1 работника с режимом работы 12 часов
Uб = 2-0,0417*количество часов работы поста - пост охраны в составе 1 работника с режимом работы, отличным от 24 и 12 ч (но не более 24 ч и не менее 3 ч ) </t>
  </si>
  <si>
    <t>расчет произведен для одного поста охраны в составе одного работника;
в случае необходимости наличия нескольких постов охраны с одниковыми условиями и режимом работы значение показателя может быть изменено и расчет НМЦК будет произведен автоматически</t>
  </si>
  <si>
    <r>
      <rPr>
        <b/>
        <sz val="11"/>
        <rFont val="PT Astra Serif"/>
        <family val="1"/>
        <charset val="204"/>
      </rPr>
      <t>Обоснование начальной (максимальной) цены контракта на оказание охранных услуг</t>
    </r>
    <r>
      <rPr>
        <b/>
        <sz val="11"/>
        <color rgb="FFFF0000"/>
        <rFont val="PT Astra Serif"/>
        <family val="1"/>
        <charset val="204"/>
      </rPr>
      <t xml:space="preserve">
(расчет произведен для одного поста охраны в составе одного работника и режимом работы 24 часа в сутки  на 2021 год (с 01.01 по 31.12))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</si>
</sst>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PT Astra Serif"/>
      <family val="2"/>
      <charset val="204"/>
    </font>
    <font>
      <b/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PT Astra Serif"/>
      <family val="2"/>
      <charset val="204"/>
    </font>
    <font>
      <b/>
      <sz val="11"/>
      <color theme="1"/>
      <name val="PT Astra Serif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PT Astra Serif"/>
      <family val="1"/>
      <charset val="204"/>
    </font>
    <font>
      <sz val="11"/>
      <name val="PT Astra Serif"/>
      <family val="2"/>
      <charset val="204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" fontId="0" fillId="0" borderId="1" xfId="0" applyNumberFormat="1" applyBorder="1" applyAlignme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/>
    <xf numFmtId="4" fontId="0" fillId="0" borderId="1" xfId="0" applyNumberForma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/>
    <xf numFmtId="4" fontId="4" fillId="0" borderId="1" xfId="0" applyNumberFormat="1" applyFont="1" applyBorder="1" applyAlignment="1"/>
    <xf numFmtId="2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showWhiteSpace="0" view="pageLayout" topLeftCell="A34" zoomScaleNormal="70" workbookViewId="0">
      <selection sqref="A1:G1"/>
    </sheetView>
  </sheetViews>
  <sheetFormatPr defaultRowHeight="15" x14ac:dyDescent="0.25"/>
  <cols>
    <col min="1" max="1" width="8.125" customWidth="1"/>
    <col min="2" max="2" width="29.375" customWidth="1"/>
    <col min="3" max="3" width="15" customWidth="1"/>
    <col min="4" max="4" width="11.625" customWidth="1"/>
    <col min="5" max="5" width="20" customWidth="1"/>
    <col min="6" max="6" width="18.5" customWidth="1"/>
    <col min="7" max="7" width="72.25" customWidth="1"/>
  </cols>
  <sheetData>
    <row r="1" spans="1:7" ht="34.5" customHeight="1" x14ac:dyDescent="0.25">
      <c r="A1" s="47" t="s">
        <v>84</v>
      </c>
      <c r="B1" s="46"/>
      <c r="C1" s="46"/>
      <c r="D1" s="46"/>
      <c r="E1" s="46"/>
      <c r="F1" s="46"/>
      <c r="G1" s="46"/>
    </row>
    <row r="3" spans="1:7" ht="42.75" x14ac:dyDescent="0.25">
      <c r="A3" s="31" t="s">
        <v>18</v>
      </c>
      <c r="B3" s="31" t="s">
        <v>0</v>
      </c>
      <c r="C3" s="31" t="s">
        <v>47</v>
      </c>
      <c r="D3" s="31" t="s">
        <v>19</v>
      </c>
      <c r="E3" s="31" t="s">
        <v>14</v>
      </c>
      <c r="F3" s="31" t="s">
        <v>72</v>
      </c>
      <c r="G3" s="31" t="s">
        <v>44</v>
      </c>
    </row>
    <row r="4" spans="1:7" ht="48.75" customHeight="1" x14ac:dyDescent="0.25">
      <c r="A4" s="1">
        <v>1</v>
      </c>
      <c r="B4" s="16" t="s">
        <v>45</v>
      </c>
      <c r="C4" s="9" t="s">
        <v>4</v>
      </c>
      <c r="D4" s="6" t="s">
        <v>40</v>
      </c>
      <c r="E4" s="35" t="s">
        <v>39</v>
      </c>
      <c r="F4" s="32">
        <v>12792</v>
      </c>
      <c r="G4" s="4"/>
    </row>
    <row r="5" spans="1:7" ht="45" x14ac:dyDescent="0.25">
      <c r="A5" s="1">
        <v>2</v>
      </c>
      <c r="B5" s="17" t="s">
        <v>46</v>
      </c>
      <c r="C5" s="17" t="s">
        <v>2</v>
      </c>
      <c r="D5" s="19" t="s">
        <v>41</v>
      </c>
      <c r="E5" s="13">
        <v>164.33</v>
      </c>
      <c r="F5" s="35" t="s">
        <v>39</v>
      </c>
      <c r="G5" s="4" t="s">
        <v>73</v>
      </c>
    </row>
    <row r="6" spans="1:7" ht="25.5" customHeight="1" x14ac:dyDescent="0.25">
      <c r="A6" s="1">
        <v>3</v>
      </c>
      <c r="B6" s="9" t="s">
        <v>48</v>
      </c>
      <c r="C6" s="9" t="s">
        <v>3</v>
      </c>
      <c r="D6" s="6" t="s">
        <v>26</v>
      </c>
      <c r="E6" s="35" t="s">
        <v>39</v>
      </c>
      <c r="F6" s="32">
        <f>F4/E5</f>
        <v>77.843363962757863</v>
      </c>
      <c r="G6" s="2"/>
    </row>
    <row r="7" spans="1:7" ht="33.75" customHeight="1" x14ac:dyDescent="0.25">
      <c r="A7" s="1">
        <v>4</v>
      </c>
      <c r="B7" s="17" t="s">
        <v>75</v>
      </c>
      <c r="C7" s="20" t="s">
        <v>49</v>
      </c>
      <c r="D7" s="21" t="s">
        <v>20</v>
      </c>
      <c r="E7" s="5">
        <v>12</v>
      </c>
      <c r="F7" s="35" t="s">
        <v>39</v>
      </c>
      <c r="G7" s="10" t="s">
        <v>52</v>
      </c>
    </row>
    <row r="8" spans="1:7" ht="28.5" x14ac:dyDescent="0.25">
      <c r="A8" s="1">
        <v>5</v>
      </c>
      <c r="B8" s="17" t="s">
        <v>74</v>
      </c>
      <c r="C8" s="22" t="s">
        <v>50</v>
      </c>
      <c r="D8" s="21" t="s">
        <v>21</v>
      </c>
      <c r="E8" s="14">
        <v>24</v>
      </c>
      <c r="F8" s="35" t="s">
        <v>39</v>
      </c>
      <c r="G8" s="2" t="s">
        <v>52</v>
      </c>
    </row>
    <row r="9" spans="1:7" ht="30" x14ac:dyDescent="0.25">
      <c r="A9" s="1">
        <v>6</v>
      </c>
      <c r="B9" s="17" t="s">
        <v>22</v>
      </c>
      <c r="C9" s="17" t="s">
        <v>49</v>
      </c>
      <c r="D9" s="21" t="s">
        <v>21</v>
      </c>
      <c r="E9" s="5">
        <v>8</v>
      </c>
      <c r="F9" s="35" t="s">
        <v>39</v>
      </c>
      <c r="G9" s="10" t="s">
        <v>76</v>
      </c>
    </row>
    <row r="10" spans="1:7" ht="30" x14ac:dyDescent="0.25">
      <c r="A10" s="1">
        <v>7</v>
      </c>
      <c r="B10" s="9" t="s">
        <v>51</v>
      </c>
      <c r="C10" s="9" t="s">
        <v>5</v>
      </c>
      <c r="D10" s="7" t="s">
        <v>21</v>
      </c>
      <c r="E10" s="35" t="s">
        <v>39</v>
      </c>
      <c r="F10" s="33">
        <f>F6*20%*(E9/E8)</f>
        <v>5.189557597517191</v>
      </c>
      <c r="G10" s="11"/>
    </row>
    <row r="11" spans="1:7" x14ac:dyDescent="0.25">
      <c r="A11" s="1">
        <v>8</v>
      </c>
      <c r="B11" s="17" t="s">
        <v>23</v>
      </c>
      <c r="C11" s="17" t="s">
        <v>50</v>
      </c>
      <c r="D11" s="23" t="s">
        <v>24</v>
      </c>
      <c r="E11" s="5">
        <v>365</v>
      </c>
      <c r="F11" s="35" t="s">
        <v>39</v>
      </c>
      <c r="G11" s="10" t="s">
        <v>77</v>
      </c>
    </row>
    <row r="12" spans="1:7" ht="75" x14ac:dyDescent="0.25">
      <c r="A12" s="1">
        <v>9</v>
      </c>
      <c r="B12" s="17" t="s">
        <v>25</v>
      </c>
      <c r="C12" s="17" t="s">
        <v>50</v>
      </c>
      <c r="D12" s="23" t="s">
        <v>24</v>
      </c>
      <c r="E12" s="5">
        <v>14</v>
      </c>
      <c r="F12" s="35" t="s">
        <v>39</v>
      </c>
      <c r="G12" s="10" t="s">
        <v>81</v>
      </c>
    </row>
    <row r="13" spans="1:7" ht="30" x14ac:dyDescent="0.25">
      <c r="A13" s="1">
        <v>10</v>
      </c>
      <c r="B13" s="9" t="s">
        <v>53</v>
      </c>
      <c r="C13" s="9" t="s">
        <v>6</v>
      </c>
      <c r="D13" s="7" t="s">
        <v>21</v>
      </c>
      <c r="E13" s="35" t="s">
        <v>39</v>
      </c>
      <c r="F13" s="33">
        <f>(F6*24)*(E12/E11)/24</f>
        <v>2.9857728643249595</v>
      </c>
      <c r="G13" s="10"/>
    </row>
    <row r="14" spans="1:7" ht="120.75" customHeight="1" x14ac:dyDescent="0.25">
      <c r="A14" s="1">
        <v>11</v>
      </c>
      <c r="B14" s="17" t="s">
        <v>54</v>
      </c>
      <c r="C14" s="17" t="s">
        <v>7</v>
      </c>
      <c r="D14" s="23" t="s">
        <v>21</v>
      </c>
      <c r="E14" s="5">
        <v>0.3</v>
      </c>
      <c r="F14" s="33">
        <f>F6*E14</f>
        <v>23.353009188827357</v>
      </c>
      <c r="G14" s="12" t="s">
        <v>55</v>
      </c>
    </row>
    <row r="15" spans="1:7" ht="30" customHeight="1" x14ac:dyDescent="0.25">
      <c r="A15" s="1">
        <v>12</v>
      </c>
      <c r="B15" s="9" t="s">
        <v>56</v>
      </c>
      <c r="C15" s="9" t="s">
        <v>9</v>
      </c>
      <c r="D15" s="41" t="s">
        <v>21</v>
      </c>
      <c r="E15" s="35" t="s">
        <v>39</v>
      </c>
      <c r="F15" s="33">
        <f>(F6+F10+F13+F14)/12</f>
        <v>9.1143086344522803</v>
      </c>
      <c r="G15" s="2"/>
    </row>
    <row r="16" spans="1:7" ht="30.75" customHeight="1" x14ac:dyDescent="0.25">
      <c r="A16" s="1">
        <v>13</v>
      </c>
      <c r="B16" s="9" t="s">
        <v>58</v>
      </c>
      <c r="C16" s="9" t="s">
        <v>10</v>
      </c>
      <c r="D16" s="8"/>
      <c r="E16" s="35" t="s">
        <v>39</v>
      </c>
      <c r="F16" s="34">
        <v>0.30199999999999999</v>
      </c>
      <c r="G16" s="2"/>
    </row>
    <row r="17" spans="1:7" ht="40.5" customHeight="1" x14ac:dyDescent="0.25">
      <c r="A17" s="1">
        <v>14</v>
      </c>
      <c r="B17" s="9" t="s">
        <v>57</v>
      </c>
      <c r="C17" s="9" t="s">
        <v>8</v>
      </c>
      <c r="D17" s="7" t="s">
        <v>26</v>
      </c>
      <c r="E17" s="35" t="s">
        <v>39</v>
      </c>
      <c r="F17" s="33">
        <f>(F6+F10+F13+F14+F15)*F16</f>
        <v>35.782775698859652</v>
      </c>
      <c r="G17" s="2"/>
    </row>
    <row r="18" spans="1:7" x14ac:dyDescent="0.25">
      <c r="A18" s="1">
        <v>15</v>
      </c>
      <c r="B18" s="9" t="s">
        <v>59</v>
      </c>
      <c r="C18" s="16" t="s">
        <v>11</v>
      </c>
      <c r="D18" s="9"/>
      <c r="E18" s="35" t="s">
        <v>39</v>
      </c>
      <c r="F18" s="35">
        <f>E19+F20</f>
        <v>1</v>
      </c>
      <c r="G18" s="2" t="s">
        <v>60</v>
      </c>
    </row>
    <row r="19" spans="1:7" ht="111" customHeight="1" x14ac:dyDescent="0.25">
      <c r="A19" s="1">
        <v>16</v>
      </c>
      <c r="B19" s="24" t="s">
        <v>29</v>
      </c>
      <c r="C19" s="18" t="s">
        <v>62</v>
      </c>
      <c r="D19" s="24"/>
      <c r="E19" s="15">
        <v>1</v>
      </c>
      <c r="F19" s="35" t="s">
        <v>39</v>
      </c>
      <c r="G19" s="3" t="s">
        <v>82</v>
      </c>
    </row>
    <row r="20" spans="1:7" x14ac:dyDescent="0.25">
      <c r="A20" s="1">
        <v>17</v>
      </c>
      <c r="B20" s="9" t="s">
        <v>27</v>
      </c>
      <c r="C20" s="25" t="s">
        <v>61</v>
      </c>
      <c r="D20" s="9"/>
      <c r="E20" s="35" t="s">
        <v>39</v>
      </c>
      <c r="F20" s="35">
        <f>SUM(E21:E25)</f>
        <v>0</v>
      </c>
      <c r="G20" s="3" t="s">
        <v>34</v>
      </c>
    </row>
    <row r="21" spans="1:7" x14ac:dyDescent="0.25">
      <c r="A21" s="1">
        <v>18</v>
      </c>
      <c r="B21" s="18" t="s">
        <v>30</v>
      </c>
      <c r="C21" s="24" t="s">
        <v>50</v>
      </c>
      <c r="D21" s="24"/>
      <c r="E21" s="15">
        <v>0</v>
      </c>
      <c r="F21" s="35" t="s">
        <v>39</v>
      </c>
      <c r="G21" s="1" t="s">
        <v>35</v>
      </c>
    </row>
    <row r="22" spans="1:7" x14ac:dyDescent="0.25">
      <c r="A22" s="1">
        <v>19</v>
      </c>
      <c r="B22" s="43" t="s">
        <v>31</v>
      </c>
      <c r="C22" s="24" t="s">
        <v>50</v>
      </c>
      <c r="D22" s="24"/>
      <c r="E22" s="15">
        <v>0</v>
      </c>
      <c r="F22" s="35" t="s">
        <v>39</v>
      </c>
      <c r="G22" s="1" t="s">
        <v>36</v>
      </c>
    </row>
    <row r="23" spans="1:7" x14ac:dyDescent="0.25">
      <c r="A23" s="1">
        <v>20</v>
      </c>
      <c r="B23" s="18" t="s">
        <v>28</v>
      </c>
      <c r="C23" s="24" t="s">
        <v>50</v>
      </c>
      <c r="D23" s="24"/>
      <c r="E23" s="15">
        <v>0</v>
      </c>
      <c r="F23" s="35" t="s">
        <v>39</v>
      </c>
      <c r="G23" s="1" t="s">
        <v>37</v>
      </c>
    </row>
    <row r="24" spans="1:7" x14ac:dyDescent="0.25">
      <c r="A24" s="1">
        <v>21</v>
      </c>
      <c r="B24" s="18" t="s">
        <v>32</v>
      </c>
      <c r="C24" s="24" t="s">
        <v>50</v>
      </c>
      <c r="D24" s="24"/>
      <c r="E24" s="15">
        <v>0</v>
      </c>
      <c r="F24" s="35" t="s">
        <v>39</v>
      </c>
      <c r="G24" s="1" t="s">
        <v>38</v>
      </c>
    </row>
    <row r="25" spans="1:7" x14ac:dyDescent="0.25">
      <c r="A25" s="1">
        <v>22</v>
      </c>
      <c r="B25" s="18" t="s">
        <v>33</v>
      </c>
      <c r="C25" s="24" t="s">
        <v>50</v>
      </c>
      <c r="D25" s="24"/>
      <c r="E25" s="15">
        <v>0</v>
      </c>
      <c r="F25" s="35" t="s">
        <v>39</v>
      </c>
      <c r="G25" s="1" t="s">
        <v>35</v>
      </c>
    </row>
    <row r="26" spans="1:7" ht="45" x14ac:dyDescent="0.25">
      <c r="A26" s="1">
        <v>23</v>
      </c>
      <c r="B26" s="9" t="s">
        <v>63</v>
      </c>
      <c r="C26" s="9" t="s">
        <v>15</v>
      </c>
      <c r="D26" s="7" t="s">
        <v>26</v>
      </c>
      <c r="E26" s="35" t="s">
        <v>39</v>
      </c>
      <c r="F26" s="33">
        <f>(F6+F10+F13+F14+F15+F17)*F18</f>
        <v>154.26878794673931</v>
      </c>
      <c r="G26" s="2"/>
    </row>
    <row r="27" spans="1:7" ht="45" x14ac:dyDescent="0.25">
      <c r="A27" s="1">
        <v>24</v>
      </c>
      <c r="B27" s="9" t="s">
        <v>64</v>
      </c>
      <c r="C27" s="9" t="s">
        <v>1</v>
      </c>
      <c r="D27" s="9" t="s">
        <v>41</v>
      </c>
      <c r="E27" s="35" t="s">
        <v>39</v>
      </c>
      <c r="F27" s="35">
        <f>E11*E8/E7</f>
        <v>730</v>
      </c>
      <c r="G27" s="11"/>
    </row>
    <row r="28" spans="1:7" ht="75.75" customHeight="1" x14ac:dyDescent="0.25">
      <c r="A28" s="1">
        <v>25</v>
      </c>
      <c r="B28" s="17" t="s">
        <v>69</v>
      </c>
      <c r="C28" s="17" t="s">
        <v>70</v>
      </c>
      <c r="D28" s="17"/>
      <c r="E28" s="5">
        <v>1</v>
      </c>
      <c r="F28" s="35" t="s">
        <v>39</v>
      </c>
      <c r="G28" s="45" t="s">
        <v>83</v>
      </c>
    </row>
    <row r="29" spans="1:7" ht="30" x14ac:dyDescent="0.25">
      <c r="A29" s="1">
        <v>26</v>
      </c>
      <c r="B29" s="9" t="s">
        <v>65</v>
      </c>
      <c r="C29" s="9" t="s">
        <v>16</v>
      </c>
      <c r="D29" s="6" t="s">
        <v>40</v>
      </c>
      <c r="E29" s="35" t="s">
        <v>39</v>
      </c>
      <c r="F29" s="32">
        <f>(F26*F27)*E28*0.2</f>
        <v>22523.243040223941</v>
      </c>
      <c r="G29" s="2"/>
    </row>
    <row r="30" spans="1:7" ht="45" x14ac:dyDescent="0.25">
      <c r="A30" s="1">
        <v>27</v>
      </c>
      <c r="B30" s="9" t="s">
        <v>71</v>
      </c>
      <c r="C30" s="9" t="s">
        <v>17</v>
      </c>
      <c r="D30" s="6" t="s">
        <v>40</v>
      </c>
      <c r="E30" s="35" t="s">
        <v>39</v>
      </c>
      <c r="F30" s="32">
        <f>((F26*F27)*E28+F29)*0.05</f>
        <v>6756.9729120671809</v>
      </c>
      <c r="G30" s="2"/>
    </row>
    <row r="31" spans="1:7" ht="93" customHeight="1" x14ac:dyDescent="0.25">
      <c r="A31" s="1">
        <v>28</v>
      </c>
      <c r="B31" s="17" t="s">
        <v>66</v>
      </c>
      <c r="C31" s="17" t="s">
        <v>43</v>
      </c>
      <c r="D31" s="26" t="s">
        <v>40</v>
      </c>
      <c r="E31" s="5">
        <v>0</v>
      </c>
      <c r="F31" s="35" t="s">
        <v>39</v>
      </c>
      <c r="G31" s="42" t="s">
        <v>78</v>
      </c>
    </row>
    <row r="32" spans="1:7" x14ac:dyDescent="0.25">
      <c r="A32" s="1">
        <v>29</v>
      </c>
      <c r="B32" s="9" t="s">
        <v>67</v>
      </c>
      <c r="C32" s="30" t="s">
        <v>13</v>
      </c>
      <c r="D32" s="27" t="s">
        <v>40</v>
      </c>
      <c r="E32" s="35" t="s">
        <v>39</v>
      </c>
      <c r="F32" s="32">
        <f>((F26*F27)*E28+F29+F30+E31)*20%</f>
        <v>28379.286230682159</v>
      </c>
      <c r="G32" s="40"/>
    </row>
    <row r="33" spans="1:7" ht="60" x14ac:dyDescent="0.25">
      <c r="A33" s="1">
        <v>30</v>
      </c>
      <c r="B33" s="18" t="s">
        <v>42</v>
      </c>
      <c r="C33" s="28" t="s">
        <v>68</v>
      </c>
      <c r="D33" s="29"/>
      <c r="E33" s="15">
        <v>1</v>
      </c>
      <c r="F33" s="35" t="s">
        <v>39</v>
      </c>
      <c r="G33" s="10" t="s">
        <v>79</v>
      </c>
    </row>
    <row r="34" spans="1:7" ht="30" x14ac:dyDescent="0.25">
      <c r="A34" s="1">
        <v>31</v>
      </c>
      <c r="B34" s="44" t="s">
        <v>80</v>
      </c>
      <c r="C34" s="36" t="s">
        <v>12</v>
      </c>
      <c r="D34" s="37" t="s">
        <v>40</v>
      </c>
      <c r="E34" s="35" t="s">
        <v>39</v>
      </c>
      <c r="F34" s="38">
        <f>((F26*F27)*E28+F29+F30+E31)*E33+F32</f>
        <v>170275.71738409295</v>
      </c>
      <c r="G34" s="39"/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НМЦК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Васильевна Горохова</dc:creator>
  <cp:lastModifiedBy>Брункина Екатерина Вячеславовна</cp:lastModifiedBy>
  <cp:lastPrinted>2021-07-22T09:44:26Z</cp:lastPrinted>
  <dcterms:created xsi:type="dcterms:W3CDTF">2021-05-21T08:15:36Z</dcterms:created>
  <dcterms:modified xsi:type="dcterms:W3CDTF">2021-07-22T10:13:56Z</dcterms:modified>
</cp:coreProperties>
</file>